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'СФ'!$4:$4</definedName>
    <definedName name="_xlnm.Print_Area" localSheetId="0">'ЗФ'!$A$1:$K$255</definedName>
    <definedName name="_xlnm.Print_Area" localSheetId="1">'СФ'!$A$1:$H$139</definedName>
  </definedNames>
  <calcPr fullCalcOnLoad="1"/>
</workbook>
</file>

<file path=xl/sharedStrings.xml><?xml version="1.0" encoding="utf-8"?>
<sst xmlns="http://schemas.openxmlformats.org/spreadsheetml/2006/main" count="557" uniqueCount="433">
  <si>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</si>
  <si>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</si>
  <si>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</si>
  <si>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</si>
  <si>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</si>
  <si>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</si>
  <si>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</si>
  <si>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</si>
  <si>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</si>
  <si>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</si>
  <si>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</si>
  <si>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</si>
  <si>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</si>
  <si>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</si>
  <si>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</si>
  <si>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</si>
  <si>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</si>
  <si>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</si>
  <si>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</si>
  <si>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</si>
  <si>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</si>
  <si>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</si>
  <si>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</si>
  <si>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</si>
  <si>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</si>
  <si>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</si>
  <si>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</si>
  <si>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</si>
  <si>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</si>
  <si>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</si>
  <si>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</si>
  <si>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</si>
  <si>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</si>
  <si>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</si>
  <si>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</si>
  <si>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</si>
  <si>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</si>
  <si>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</si>
  <si>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</si>
  <si>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</si>
  <si>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</si>
  <si>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</si>
  <si>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</si>
  <si>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</si>
  <si>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</si>
  <si>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</si>
  <si>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</si>
  <si>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</si>
  <si>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</si>
  <si>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</si>
  <si>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</si>
  <si>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</si>
  <si>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</si>
  <si>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</si>
  <si>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</si>
  <si>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</si>
  <si>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</si>
  <si>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</si>
  <si>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</si>
  <si>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</si>
  <si>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</si>
  <si>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</si>
  <si>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</si>
  <si>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</si>
  <si>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</si>
  <si>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</si>
  <si>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</si>
  <si>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</si>
  <si>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</si>
  <si>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</si>
  <si>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</si>
  <si>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</si>
  <si>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</si>
  <si>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</si>
  <si>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</si>
  <si>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</si>
  <si>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</si>
  <si>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</si>
  <si>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</si>
  <si>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</si>
  <si>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</si>
  <si>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</si>
  <si>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</si>
  <si>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</si>
  <si>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</si>
  <si>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</si>
  <si>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</si>
  <si>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</si>
  <si>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</si>
  <si>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</si>
  <si>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</si>
  <si>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</si>
  <si>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</si>
  <si>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</si>
  <si>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</si>
  <si>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</si>
  <si>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</si>
  <si>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</si>
  <si>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</si>
  <si>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</si>
  <si>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</si>
  <si>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</si>
  <si>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</si>
  <si>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</si>
  <si>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</si>
  <si>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</si>
  <si>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</si>
  <si>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</si>
  <si>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</si>
  <si>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</si>
  <si>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</si>
  <si>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</si>
  <si>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</si>
  <si>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</si>
  <si>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</si>
  <si>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</si>
  <si>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</si>
  <si>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</si>
  <si>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</si>
  <si>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</si>
  <si>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</si>
  <si>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</si>
  <si>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</si>
  <si>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</si>
  <si>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</si>
  <si>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</si>
  <si>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</si>
  <si>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</si>
  <si>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</si>
  <si>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</si>
  <si>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</si>
  <si>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</si>
  <si>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</si>
  <si>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</si>
  <si>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</si>
  <si>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</si>
  <si>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</si>
  <si>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</si>
  <si>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</si>
  <si>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</si>
  <si>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</si>
  <si>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</si>
  <si>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</si>
  <si>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</si>
  <si>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</si>
  <si>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</si>
  <si>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</si>
  <si>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</si>
  <si>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</si>
  <si>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</si>
  <si>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</si>
  <si>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</si>
  <si>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</si>
  <si>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</si>
  <si>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</si>
  <si>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</si>
  <si>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</si>
  <si>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</si>
  <si>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</si>
  <si>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</si>
  <si>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</si>
  <si>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</si>
  <si>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</si>
  <si>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</si>
  <si>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</si>
  <si>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</si>
  <si>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</si>
  <si>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</si>
  <si>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</si>
  <si>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</si>
  <si>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</si>
  <si>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</si>
  <si>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</si>
  <si>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</si>
  <si>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</si>
  <si>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</si>
  <si>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</si>
  <si>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</si>
  <si>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</si>
  <si>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</si>
  <si>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</si>
  <si>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</si>
  <si>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</si>
  <si>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</si>
  <si>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</si>
  <si>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</si>
  <si>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</si>
  <si>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</si>
  <si>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</si>
  <si>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</si>
  <si>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</si>
  <si>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</si>
  <si>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</si>
  <si>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</si>
  <si>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</si>
  <si>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</si>
  <si>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</si>
  <si>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</si>
  <si>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</si>
  <si>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</si>
  <si>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</si>
  <si>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</si>
  <si>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</si>
  <si>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</si>
  <si>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</si>
  <si>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</si>
  <si>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</si>
  <si>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</si>
  <si>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</si>
  <si>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</si>
  <si>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</si>
  <si>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</si>
  <si>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</si>
  <si>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</si>
  <si>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</si>
  <si>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</si>
  <si>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</si>
  <si>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</si>
  <si>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</si>
  <si>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</si>
  <si>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</si>
  <si>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</si>
  <si>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</si>
  <si>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</si>
  <si>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</si>
  <si>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</si>
  <si>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</si>
  <si>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</si>
  <si>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</si>
  <si>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</si>
  <si>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</si>
  <si>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</si>
  <si>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</si>
  <si>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</si>
  <si>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</si>
  <si>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</si>
  <si>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</si>
  <si>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</si>
  <si>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</si>
  <si>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</si>
  <si>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</si>
  <si>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</si>
  <si>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</si>
  <si>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</si>
  <si>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</si>
  <si>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</si>
  <si>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</si>
  <si>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</si>
  <si>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</si>
  <si>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</si>
  <si>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</si>
  <si>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</si>
  <si>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</si>
  <si>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</si>
  <si>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</si>
  <si>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</si>
  <si>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</si>
  <si>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</si>
  <si>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</si>
  <si>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</si>
  <si>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</si>
  <si>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</si>
  <si>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</si>
  <si>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</si>
  <si>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</si>
  <si>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</si>
  <si>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</si>
  <si>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</si>
  <si>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</si>
  <si>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</si>
  <si>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</si>
  <si>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</si>
  <si>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</si>
  <si>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</si>
  <si>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</si>
  <si>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</si>
  <si>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</si>
  <si>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</si>
  <si>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</si>
  <si>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</si>
  <si>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</si>
  <si>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</si>
  <si>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</si>
  <si>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</si>
  <si>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</si>
  <si>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</si>
  <si>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</si>
  <si>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</si>
  <si>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</si>
  <si>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</si>
  <si>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</si>
  <si>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</si>
  <si>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</si>
  <si>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</si>
  <si>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</si>
  <si>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</si>
  <si>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</si>
  <si>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</si>
  <si>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</si>
  <si>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</si>
  <si>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</si>
  <si>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</si>
  <si>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</si>
  <si>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</si>
  <si>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</si>
  <si>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</si>
  <si>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</si>
  <si>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</si>
  <si>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</si>
  <si>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</si>
  <si>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</si>
  <si>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</si>
  <si>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</si>
  <si>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</si>
  <si>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</si>
  <si>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</si>
  <si>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</si>
  <si>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</si>
  <si>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</si>
  <si>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</si>
  <si>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</si>
  <si>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</si>
  <si>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</si>
  <si>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</si>
  <si>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</si>
  <si>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</si>
  <si>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</si>
  <si>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</si>
  <si>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</si>
  <si>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</si>
  <si>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</si>
  <si>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</si>
  <si>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</si>
  <si>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</si>
  <si>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</si>
  <si>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</si>
  <si>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</si>
  <si>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</si>
  <si>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</si>
  <si>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</si>
  <si>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</si>
  <si>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</si>
  <si>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</si>
  <si>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</si>
  <si>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</si>
  <si>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</si>
  <si>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</si>
  <si>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</si>
  <si>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</si>
  <si>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</si>
  <si>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</si>
  <si>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</si>
  <si>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</si>
  <si>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</si>
  <si>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</si>
  <si>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</si>
  <si>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</si>
  <si>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</si>
  <si>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</si>
  <si>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</si>
  <si>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</si>
  <si>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</si>
  <si>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</si>
  <si>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</si>
  <si>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</si>
  <si>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</si>
  <si>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</si>
  <si>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</si>
  <si>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</si>
  <si>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</si>
  <si>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</si>
  <si>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</si>
  <si>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</si>
  <si>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</si>
  <si>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</si>
  <si>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</si>
  <si>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</si>
  <si>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</si>
  <si>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</si>
  <si>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</si>
  <si>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</si>
  <si>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</si>
  <si>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</si>
  <si>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</si>
  <si>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</si>
  <si>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</si>
  <si>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</si>
  <si>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</si>
  <si>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</si>
  <si>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</si>
  <si>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</si>
  <si>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</si>
  <si>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</si>
  <si>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</si>
  <si>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</si>
  <si>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</si>
  <si>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</si>
  <si>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</si>
  <si>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</si>
  <si>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</si>
  <si>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</si>
  <si>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</si>
  <si>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</si>
  <si>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</si>
  <si>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</si>
  <si>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</si>
  <si>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Інша діяльність у сфері житлово-комунального господарства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</si>
  <si>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</si>
  <si>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</si>
  <si>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</si>
  <si>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</si>
  <si>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</si>
  <si>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</si>
  <si>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Виконання загального фонду бюджету Новгород-Сіверської міської територіальної громади за 2023 рік</t>
  </si>
  <si>
    <t>Виконано за 2022 рік          (тис. грн)</t>
  </si>
  <si>
    <t>Виконано за 2023 рік   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</si>
  <si>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2023 рік</t>
  </si>
  <si>
    <t>Виконано за 2023 рік       (тис. грн)</t>
  </si>
  <si>
    <t>Бюджет на 2023 рік з урахуванням змін             (тис. грн)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</si>
  <si>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</si>
  <si>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</si>
  <si>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Проведення навчально-тренувальних зборів і змагань з неолімпійських видів спорту</t>
  </si>
  <si>
    <t>Виконання окремих заходів з реалізації соціального проекту `Активні парки - локації здорової України`</t>
  </si>
  <si>
    <t>18011000</t>
  </si>
  <si>
    <t>Транспортний податок з фізичних осіб</t>
  </si>
  <si>
    <t>виконання 2023 до 2022</t>
  </si>
  <si>
    <t>Виконано             за 2022 рік     (тис. грн)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</si>
  <si>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</si>
  <si>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   за рахунок освітньої субвенції з державного бюджету місцевим бюджетам (за спеціальним фондом державного бюджету)</t>
  </si>
  <si>
    <t>Секретар міської ради</t>
  </si>
  <si>
    <t>Юрій ЛАКОЗА</t>
  </si>
  <si>
    <t>Додаток 1                                                                                                         до рішення 37 позачергової сесії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23 лютого 2024 року № 1108</t>
  </si>
  <si>
    <t>Додаток 2                                                                                                до рішення 37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23 лютого 2024 року № 1108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</si>
</sst>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2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b/>
      <sz val="1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2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b/>
      <sz val="15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8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449">
    <xf numFmtId="0" fontId="0" fillId="0" borderId="0" xfId="0" applyAlignment="1">
      <alignment/>
    </xf>
    <xf numFmtId="0" fontId="92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95" fillId="3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2" fillId="30" borderId="0" xfId="0" applyFont="1" applyFill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6" fillId="0" borderId="0" xfId="0" applyFont="1" applyAlignment="1">
      <alignment/>
    </xf>
    <xf numFmtId="0" fontId="94" fillId="0" borderId="0" xfId="0" applyFont="1" applyAlignment="1">
      <alignment/>
    </xf>
    <xf numFmtId="0" fontId="97" fillId="30" borderId="0" xfId="0" applyFont="1" applyFill="1" applyAlignment="1" applyProtection="1">
      <alignment vertical="center"/>
      <protection locked="0"/>
    </xf>
    <xf numFmtId="0" fontId="93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right" shrinkToFi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20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16" fillId="0" borderId="0" xfId="0" applyFont="1" applyFill="1" applyAlignment="1">
      <alignment/>
    </xf>
    <xf numFmtId="0" fontId="98" fillId="0" borderId="0" xfId="0" applyFont="1" applyBorder="1" applyAlignment="1" applyProtection="1">
      <alignment horizontal="center" vertical="center" wrapText="1" shrinkToFit="1"/>
      <protection locked="0"/>
    </xf>
    <xf numFmtId="0" fontId="93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3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/>
      <protection locked="0"/>
    </xf>
    <xf numFmtId="0" fontId="95" fillId="30" borderId="0" xfId="0" applyFont="1" applyFill="1" applyBorder="1" applyAlignment="1" applyProtection="1">
      <alignment/>
      <protection locked="0"/>
    </xf>
    <xf numFmtId="0" fontId="97" fillId="30" borderId="0" xfId="0" applyFont="1" applyFill="1" applyBorder="1" applyAlignment="1" applyProtection="1">
      <alignment vertical="center"/>
      <protection locked="0"/>
    </xf>
    <xf numFmtId="0" fontId="92" fillId="30" borderId="0" xfId="0" applyFont="1" applyFill="1" applyBorder="1" applyAlignment="1" applyProtection="1">
      <alignment vertical="center"/>
      <protection locked="0"/>
    </xf>
    <xf numFmtId="0" fontId="93" fillId="30" borderId="0" xfId="0" applyFont="1" applyFill="1" applyBorder="1" applyAlignment="1">
      <alignment vertical="center"/>
    </xf>
    <xf numFmtId="215" fontId="9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00" fillId="30" borderId="11" xfId="0" applyNumberFormat="1" applyFont="1" applyFill="1" applyBorder="1" applyAlignment="1" applyProtection="1">
      <alignment horizontal="center" vertical="center"/>
      <protection hidden="1"/>
    </xf>
    <xf numFmtId="0" fontId="101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3" fillId="30" borderId="0" xfId="0" applyFont="1" applyFill="1" applyAlignment="1">
      <alignment/>
    </xf>
    <xf numFmtId="0" fontId="103" fillId="0" borderId="0" xfId="0" applyFont="1" applyAlignment="1">
      <alignment/>
    </xf>
    <xf numFmtId="204" fontId="103" fillId="0" borderId="0" xfId="0" applyNumberFormat="1" applyFont="1" applyAlignment="1">
      <alignment/>
    </xf>
    <xf numFmtId="204" fontId="103" fillId="0" borderId="0" xfId="0" applyNumberFormat="1" applyFont="1" applyFill="1" applyAlignment="1">
      <alignment/>
    </xf>
    <xf numFmtId="206" fontId="103" fillId="0" borderId="0" xfId="0" applyNumberFormat="1" applyFont="1" applyFill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07" fillId="0" borderId="11" xfId="0" applyFont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204" fontId="108" fillId="30" borderId="0" xfId="0" applyNumberFormat="1" applyFont="1" applyFill="1" applyBorder="1" applyAlignment="1" applyProtection="1">
      <alignment horizontal="right" wrapText="1"/>
      <protection hidden="1"/>
    </xf>
    <xf numFmtId="0" fontId="109" fillId="30" borderId="0" xfId="0" applyFont="1" applyFill="1" applyBorder="1" applyAlignment="1">
      <alignment/>
    </xf>
    <xf numFmtId="0" fontId="109" fillId="30" borderId="0" xfId="0" applyFont="1" applyFill="1" applyAlignment="1">
      <alignment/>
    </xf>
    <xf numFmtId="49" fontId="104" fillId="30" borderId="11" xfId="0" applyNumberFormat="1" applyFont="1" applyFill="1" applyBorder="1" applyAlignment="1" applyProtection="1">
      <alignment horizontal="center" vertical="top"/>
      <protection hidden="1"/>
    </xf>
    <xf numFmtId="0" fontId="104" fillId="30" borderId="11" xfId="0" applyFont="1" applyFill="1" applyBorder="1" applyAlignment="1" applyProtection="1">
      <alignment horizontal="center" vertical="top"/>
      <protection hidden="1"/>
    </xf>
    <xf numFmtId="204" fontId="110" fillId="30" borderId="0" xfId="0" applyNumberFormat="1" applyFont="1" applyFill="1" applyBorder="1" applyAlignment="1" applyProtection="1">
      <alignment horizontal="right" wrapText="1"/>
      <protection hidden="1"/>
    </xf>
    <xf numFmtId="0" fontId="110" fillId="30" borderId="0" xfId="0" applyFont="1" applyFill="1" applyBorder="1" applyAlignment="1">
      <alignment/>
    </xf>
    <xf numFmtId="0" fontId="110" fillId="30" borderId="0" xfId="0" applyFont="1" applyFill="1" applyAlignment="1">
      <alignment/>
    </xf>
    <xf numFmtId="0" fontId="107" fillId="30" borderId="11" xfId="58" applyFont="1" applyFill="1" applyBorder="1" applyAlignment="1" quotePrefix="1">
      <alignment horizontal="center" vertical="center" wrapText="1"/>
      <protection/>
    </xf>
    <xf numFmtId="0" fontId="107" fillId="30" borderId="11" xfId="58" applyFont="1" applyFill="1" applyBorder="1" applyAlignment="1">
      <alignment wrapText="1"/>
      <protection/>
    </xf>
    <xf numFmtId="204" fontId="107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Border="1" applyAlignment="1">
      <alignment wrapText="1"/>
    </xf>
    <xf numFmtId="0" fontId="107" fillId="30" borderId="0" xfId="0" applyFont="1" applyFill="1" applyAlignment="1">
      <alignment wrapText="1"/>
    </xf>
    <xf numFmtId="0" fontId="107" fillId="30" borderId="11" xfId="58" applyNumberFormat="1" applyFont="1" applyFill="1" applyBorder="1" applyAlignment="1" quotePrefix="1">
      <alignment horizontal="center" wrapText="1"/>
      <protection/>
    </xf>
    <xf numFmtId="0" fontId="107" fillId="30" borderId="11" xfId="56" applyFont="1" applyFill="1" applyBorder="1" applyAlignment="1">
      <alignment vertical="center" wrapText="1"/>
      <protection/>
    </xf>
    <xf numFmtId="204" fontId="11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0" fontId="107" fillId="30" borderId="11" xfId="0" applyFont="1" applyFill="1" applyBorder="1" applyAlignment="1">
      <alignment wrapText="1"/>
    </xf>
    <xf numFmtId="0" fontId="107" fillId="30" borderId="13" xfId="58" applyFont="1" applyFill="1" applyBorder="1" applyAlignment="1" quotePrefix="1">
      <alignment horizontal="center" wrapText="1"/>
      <protection/>
    </xf>
    <xf numFmtId="0" fontId="104" fillId="30" borderId="0" xfId="0" applyFont="1" applyFill="1" applyAlignment="1">
      <alignment wrapText="1"/>
    </xf>
    <xf numFmtId="0" fontId="104" fillId="30" borderId="0" xfId="0" applyFont="1" applyFill="1" applyBorder="1" applyAlignment="1">
      <alignment wrapText="1"/>
    </xf>
    <xf numFmtId="0" fontId="107" fillId="30" borderId="11" xfId="58" applyFont="1" applyFill="1" applyBorder="1" applyAlignment="1" quotePrefix="1">
      <alignment horizontal="center" wrapText="1"/>
      <protection/>
    </xf>
    <xf numFmtId="0" fontId="107" fillId="30" borderId="14" xfId="58" applyFont="1" applyFill="1" applyBorder="1" applyAlignment="1" quotePrefix="1">
      <alignment horizontal="center" vertical="center" wrapText="1"/>
      <protection/>
    </xf>
    <xf numFmtId="0" fontId="107" fillId="30" borderId="14" xfId="58" applyFont="1" applyFill="1" applyBorder="1" applyAlignment="1">
      <alignment wrapText="1"/>
      <protection/>
    </xf>
    <xf numFmtId="0" fontId="112" fillId="30" borderId="0" xfId="0" applyFont="1" applyFill="1" applyAlignment="1">
      <alignment wrapText="1"/>
    </xf>
    <xf numFmtId="0" fontId="112" fillId="30" borderId="0" xfId="0" applyFont="1" applyFill="1" applyBorder="1" applyAlignment="1">
      <alignment wrapText="1"/>
    </xf>
    <xf numFmtId="0" fontId="112" fillId="30" borderId="15" xfId="0" applyFont="1" applyFill="1" applyBorder="1" applyAlignment="1">
      <alignment wrapText="1"/>
    </xf>
    <xf numFmtId="0" fontId="112" fillId="30" borderId="11" xfId="0" applyFont="1" applyFill="1" applyBorder="1" applyAlignment="1">
      <alignment wrapText="1"/>
    </xf>
    <xf numFmtId="49" fontId="104" fillId="30" borderId="11" xfId="0" applyNumberFormat="1" applyFont="1" applyFill="1" applyBorder="1" applyAlignment="1" applyProtection="1">
      <alignment horizontal="center" vertical="center"/>
      <protection hidden="1"/>
    </xf>
    <xf numFmtId="0" fontId="110" fillId="30" borderId="0" xfId="0" applyFont="1" applyFill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04" fillId="30" borderId="0" xfId="0" applyFont="1" applyFill="1" applyAlignment="1">
      <alignment/>
    </xf>
    <xf numFmtId="0" fontId="104" fillId="30" borderId="11" xfId="0" applyFont="1" applyFill="1" applyBorder="1" applyAlignment="1" applyProtection="1">
      <alignment horizontal="center" vertical="center" wrapText="1"/>
      <protection hidden="1"/>
    </xf>
    <xf numFmtId="0" fontId="110" fillId="30" borderId="0" xfId="0" applyFont="1" applyFill="1" applyBorder="1" applyAlignment="1">
      <alignment horizontal="center" vertical="center"/>
    </xf>
    <xf numFmtId="203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Alignment="1">
      <alignment vertical="center"/>
    </xf>
    <xf numFmtId="10" fontId="104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14" fillId="30" borderId="11" xfId="0" applyNumberFormat="1" applyFont="1" applyFill="1" applyBorder="1" applyAlignment="1" applyProtection="1">
      <alignment horizontal="left" vertical="top" wrapText="1"/>
      <protection hidden="1"/>
    </xf>
    <xf numFmtId="203" fontId="104" fillId="30" borderId="11" xfId="0" applyNumberFormat="1" applyFont="1" applyFill="1" applyBorder="1" applyAlignment="1" applyProtection="1">
      <alignment horizontal="right" vertical="center"/>
      <protection hidden="1"/>
    </xf>
    <xf numFmtId="204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 horizontal="center" vertical="center"/>
    </xf>
    <xf numFmtId="215" fontId="99" fillId="30" borderId="14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215" fontId="99" fillId="30" borderId="13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0" fontId="97" fillId="30" borderId="11" xfId="0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21" fillId="30" borderId="0" xfId="0" applyFont="1" applyFill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0" fontId="17" fillId="30" borderId="0" xfId="0" applyFont="1" applyFill="1" applyAlignment="1">
      <alignment/>
    </xf>
    <xf numFmtId="0" fontId="9" fillId="30" borderId="11" xfId="56" applyFont="1" applyFill="1" applyBorder="1" applyAlignment="1">
      <alignment vertical="center" wrapText="1"/>
      <protection/>
    </xf>
    <xf numFmtId="0" fontId="13" fillId="30" borderId="1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 quotePrefix="1">
      <alignment horizontal="center" wrapText="1"/>
      <protection/>
    </xf>
    <xf numFmtId="0" fontId="21" fillId="30" borderId="0" xfId="0" applyFont="1" applyFill="1" applyAlignment="1">
      <alignment/>
    </xf>
    <xf numFmtId="0" fontId="9" fillId="30" borderId="11" xfId="58" applyFont="1" applyFill="1" applyBorder="1" applyAlignment="1">
      <alignment vertical="center" wrapText="1"/>
      <protection/>
    </xf>
    <xf numFmtId="0" fontId="10" fillId="30" borderId="0" xfId="0" applyFont="1" applyFill="1" applyAlignment="1">
      <alignment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98" fillId="30" borderId="0" xfId="0" applyFont="1" applyFill="1" applyAlignment="1" applyProtection="1">
      <alignment horizontal="center" vertical="center" wrapText="1" shrinkToFit="1"/>
      <protection locked="0"/>
    </xf>
    <xf numFmtId="0" fontId="98" fillId="30" borderId="0" xfId="0" applyFont="1" applyFill="1" applyBorder="1" applyAlignment="1" applyProtection="1">
      <alignment horizontal="center" vertical="center" wrapText="1" shrinkToFit="1"/>
      <protection locked="0"/>
    </xf>
    <xf numFmtId="0" fontId="93" fillId="30" borderId="0" xfId="0" applyFont="1" applyFill="1" applyBorder="1" applyAlignment="1">
      <alignment/>
    </xf>
    <xf numFmtId="0" fontId="93" fillId="30" borderId="0" xfId="0" applyFont="1" applyFill="1" applyAlignment="1">
      <alignment/>
    </xf>
    <xf numFmtId="0" fontId="18" fillId="30" borderId="11" xfId="0" applyFont="1" applyFill="1" applyBorder="1" applyAlignment="1">
      <alignment horizontal="center" vertical="center" wrapText="1"/>
    </xf>
    <xf numFmtId="0" fontId="96" fillId="30" borderId="0" xfId="0" applyFont="1" applyFill="1" applyAlignment="1">
      <alignment/>
    </xf>
    <xf numFmtId="0" fontId="96" fillId="30" borderId="0" xfId="0" applyFont="1" applyFill="1" applyBorder="1" applyAlignment="1">
      <alignment/>
    </xf>
    <xf numFmtId="202" fontId="104" fillId="30" borderId="11" xfId="0" applyNumberFormat="1" applyFont="1" applyFill="1" applyBorder="1" applyAlignment="1" applyProtection="1">
      <alignment horizontal="center" vertical="center"/>
      <protection hidden="1"/>
    </xf>
    <xf numFmtId="202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58" applyFont="1" applyFill="1" applyBorder="1" applyAlignment="1">
      <alignment horizontal="center" vertical="center" wrapText="1"/>
      <protection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2" fontId="107" fillId="30" borderId="11" xfId="58" applyNumberFormat="1" applyFont="1" applyFill="1" applyBorder="1" applyAlignment="1">
      <alignment horizontal="center" vertical="center" wrapText="1"/>
      <protection/>
    </xf>
    <xf numFmtId="0" fontId="107" fillId="30" borderId="13" xfId="58" applyFont="1" applyFill="1" applyBorder="1" applyAlignment="1">
      <alignment wrapText="1"/>
      <protection/>
    </xf>
    <xf numFmtId="204" fontId="107" fillId="30" borderId="16" xfId="58" applyNumberFormat="1" applyFont="1" applyFill="1" applyBorder="1" applyAlignment="1">
      <alignment horizontal="center" vertical="center" wrapText="1"/>
      <protection/>
    </xf>
    <xf numFmtId="204" fontId="107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8" xfId="58" applyNumberFormat="1" applyFont="1" applyFill="1" applyBorder="1" applyAlignment="1">
      <alignment horizontal="center" vertical="center" wrapText="1"/>
      <protection/>
    </xf>
    <xf numFmtId="204" fontId="107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 applyProtection="1">
      <alignment horizontal="center" vertical="center" wrapText="1"/>
      <protection hidden="1"/>
    </xf>
    <xf numFmtId="0" fontId="107" fillId="30" borderId="11" xfId="58" applyFont="1" applyFill="1" applyBorder="1" applyAlignment="1" quotePrefix="1">
      <alignment horizontal="center"/>
      <protection/>
    </xf>
    <xf numFmtId="0" fontId="107" fillId="30" borderId="11" xfId="58" applyFont="1" applyFill="1" applyBorder="1">
      <alignment/>
      <protection/>
    </xf>
    <xf numFmtId="204" fontId="107" fillId="30" borderId="11" xfId="58" applyNumberFormat="1" applyFont="1" applyFill="1" applyBorder="1" applyAlignment="1">
      <alignment horizontal="center" vertical="center"/>
      <protection/>
    </xf>
    <xf numFmtId="0" fontId="107" fillId="30" borderId="0" xfId="0" applyFont="1" applyFill="1" applyAlignment="1">
      <alignment/>
    </xf>
    <xf numFmtId="0" fontId="107" fillId="30" borderId="0" xfId="0" applyFont="1" applyFill="1" applyBorder="1" applyAlignment="1">
      <alignment/>
    </xf>
    <xf numFmtId="0" fontId="107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>
      <alignment horizontal="center" wrapText="1"/>
      <protection/>
    </xf>
    <xf numFmtId="0" fontId="104" fillId="30" borderId="11" xfId="0" applyFont="1" applyFill="1" applyBorder="1" applyAlignment="1" applyProtection="1">
      <alignment horizontal="center" vertical="center"/>
      <protection hidden="1"/>
    </xf>
    <xf numFmtId="0" fontId="110" fillId="30" borderId="15" xfId="0" applyFont="1" applyFill="1" applyBorder="1" applyAlignment="1">
      <alignment horizontal="center" vertical="center"/>
    </xf>
    <xf numFmtId="0" fontId="110" fillId="30" borderId="11" xfId="0" applyFont="1" applyFill="1" applyBorder="1" applyAlignment="1">
      <alignment horizontal="center" vertical="center"/>
    </xf>
    <xf numFmtId="0" fontId="107" fillId="30" borderId="11" xfId="58" applyFont="1" applyFill="1" applyBorder="1" applyAlignment="1">
      <alignment vertical="center" wrapText="1"/>
      <protection/>
    </xf>
    <xf numFmtId="204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0" applyFont="1" applyFill="1" applyBorder="1" applyAlignment="1" applyProtection="1">
      <alignment horizontal="left" vertical="top" wrapText="1"/>
      <protection hidden="1"/>
    </xf>
    <xf numFmtId="0" fontId="107" fillId="30" borderId="11" xfId="0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Border="1" applyAlignment="1">
      <alignment/>
    </xf>
    <xf numFmtId="0" fontId="107" fillId="30" borderId="11" xfId="58" applyFont="1" applyFill="1" applyBorder="1" applyAlignment="1">
      <alignment horizontal="center" vertical="center"/>
      <protection/>
    </xf>
    <xf numFmtId="202" fontId="107" fillId="30" borderId="11" xfId="58" applyNumberFormat="1" applyFont="1" applyFill="1" applyBorder="1" applyAlignment="1">
      <alignment horizontal="center" vertical="center"/>
      <protection/>
    </xf>
    <xf numFmtId="0" fontId="104" fillId="30" borderId="11" xfId="0" applyFont="1" applyFill="1" applyBorder="1" applyAlignment="1" applyProtection="1">
      <alignment horizontal="center" vertical="top" wrapText="1"/>
      <protection hidden="1"/>
    </xf>
    <xf numFmtId="204" fontId="112" fillId="30" borderId="0" xfId="0" applyNumberFormat="1" applyFont="1" applyFill="1" applyAlignment="1">
      <alignment vertical="center"/>
    </xf>
    <xf numFmtId="0" fontId="112" fillId="30" borderId="0" xfId="0" applyFont="1" applyFill="1" applyBorder="1" applyAlignment="1">
      <alignment vertical="center"/>
    </xf>
    <xf numFmtId="202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0" fillId="30" borderId="0" xfId="0" applyNumberFormat="1" applyFont="1" applyFill="1" applyAlignment="1">
      <alignment horizontal="center" vertical="center"/>
    </xf>
    <xf numFmtId="204" fontId="110" fillId="30" borderId="0" xfId="0" applyNumberFormat="1" applyFont="1" applyFill="1" applyAlignment="1">
      <alignment horizontal="center" vertical="center" wrapText="1"/>
    </xf>
    <xf numFmtId="0" fontId="110" fillId="30" borderId="0" xfId="0" applyFont="1" applyFill="1" applyBorder="1" applyAlignment="1">
      <alignment horizontal="center" vertical="center" wrapText="1"/>
    </xf>
    <xf numFmtId="0" fontId="110" fillId="30" borderId="0" xfId="0" applyFont="1" applyFill="1" applyAlignment="1">
      <alignment horizontal="center" vertical="center" wrapText="1"/>
    </xf>
    <xf numFmtId="204" fontId="112" fillId="30" borderId="0" xfId="0" applyNumberFormat="1" applyFont="1" applyFill="1" applyAlignment="1">
      <alignment vertical="center" wrapText="1"/>
    </xf>
    <xf numFmtId="0" fontId="112" fillId="30" borderId="0" xfId="0" applyFont="1" applyFill="1" applyBorder="1" applyAlignment="1">
      <alignment vertical="center" wrapText="1"/>
    </xf>
    <xf numFmtId="0" fontId="112" fillId="30" borderId="0" xfId="0" applyFont="1" applyFill="1" applyAlignment="1">
      <alignment vertical="center" wrapText="1"/>
    </xf>
    <xf numFmtId="203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 applyProtection="1">
      <alignment horizontal="right" vertical="center"/>
      <protection hidden="1"/>
    </xf>
    <xf numFmtId="0" fontId="109" fillId="30" borderId="0" xfId="0" applyFont="1" applyFill="1" applyAlignment="1">
      <alignment vertical="center"/>
    </xf>
    <xf numFmtId="0" fontId="109" fillId="30" borderId="0" xfId="0" applyFont="1" applyFill="1" applyBorder="1" applyAlignment="1">
      <alignment vertical="center"/>
    </xf>
    <xf numFmtId="203" fontId="114" fillId="30" borderId="11" xfId="0" applyNumberFormat="1" applyFont="1" applyFill="1" applyBorder="1" applyAlignment="1" applyProtection="1">
      <alignment horizontal="right" vertical="center"/>
      <protection hidden="1"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right" vertical="center"/>
      <protection hidden="1"/>
    </xf>
    <xf numFmtId="0" fontId="107" fillId="30" borderId="11" xfId="0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>
      <alignment horizontal="center" vertical="center" wrapText="1"/>
    </xf>
    <xf numFmtId="203" fontId="115" fillId="30" borderId="11" xfId="0" applyNumberFormat="1" applyFont="1" applyFill="1" applyBorder="1" applyAlignment="1" applyProtection="1">
      <alignment horizontal="right" vertical="center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 wrapText="1"/>
      <protection hidden="1"/>
    </xf>
    <xf numFmtId="0" fontId="114" fillId="30" borderId="11" xfId="0" applyFont="1" applyFill="1" applyBorder="1" applyAlignment="1" applyProtection="1">
      <alignment horizontal="left" vertical="top" wrapText="1"/>
      <protection hidden="1"/>
    </xf>
    <xf numFmtId="204" fontId="107" fillId="30" borderId="11" xfId="0" applyNumberFormat="1" applyFont="1" applyFill="1" applyBorder="1" applyAlignment="1" applyProtection="1">
      <alignment horizontal="right" wrapText="1"/>
      <protection hidden="1"/>
    </xf>
    <xf numFmtId="204" fontId="116" fillId="30" borderId="11" xfId="0" applyNumberFormat="1" applyFont="1" applyFill="1" applyBorder="1" applyAlignment="1" applyProtection="1">
      <alignment horizontal="right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/>
      <protection hidden="1"/>
    </xf>
    <xf numFmtId="204" fontId="107" fillId="30" borderId="11" xfId="0" applyNumberFormat="1" applyFont="1" applyFill="1" applyBorder="1" applyAlignment="1" applyProtection="1">
      <alignment horizontal="right"/>
      <protection hidden="1"/>
    </xf>
    <xf numFmtId="204" fontId="116" fillId="30" borderId="11" xfId="0" applyNumberFormat="1" applyFont="1" applyFill="1" applyBorder="1" applyAlignment="1" applyProtection="1">
      <alignment horizontal="right"/>
      <protection hidden="1"/>
    </xf>
    <xf numFmtId="203" fontId="107" fillId="30" borderId="11" xfId="0" applyNumberFormat="1" applyFont="1" applyFill="1" applyBorder="1" applyAlignment="1" applyProtection="1">
      <alignment horizontal="center" vertical="center"/>
      <protection hidden="1"/>
    </xf>
    <xf numFmtId="203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1" fillId="30" borderId="11" xfId="0" applyFont="1" applyFill="1" applyBorder="1" applyAlignment="1" applyProtection="1">
      <alignment horizontal="left" vertical="top" wrapText="1"/>
      <protection hidden="1"/>
    </xf>
    <xf numFmtId="0" fontId="93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6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16" fillId="30" borderId="0" xfId="0" applyFont="1" applyFill="1" applyBorder="1" applyAlignment="1">
      <alignment/>
    </xf>
    <xf numFmtId="0" fontId="117" fillId="30" borderId="0" xfId="0" applyFont="1" applyFill="1" applyAlignment="1" applyProtection="1">
      <alignment/>
      <protection locked="0"/>
    </xf>
    <xf numFmtId="0" fontId="1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0" xfId="0" applyFont="1" applyFill="1" applyAlignment="1" applyProtection="1">
      <alignment/>
      <protection locked="0"/>
    </xf>
    <xf numFmtId="203" fontId="4" fillId="30" borderId="11" xfId="0" applyNumberFormat="1" applyFont="1" applyFill="1" applyBorder="1" applyAlignment="1" applyProtection="1">
      <alignment vertical="center" wrapText="1"/>
      <protection hidden="1"/>
    </xf>
    <xf numFmtId="0" fontId="13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16" fillId="30" borderId="0" xfId="0" applyFont="1" applyFill="1" applyAlignment="1">
      <alignment vertical="center"/>
    </xf>
    <xf numFmtId="204" fontId="9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horizontal="center" vertical="center"/>
      <protection/>
    </xf>
    <xf numFmtId="204" fontId="118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4" fillId="30" borderId="11" xfId="0" applyFont="1" applyFill="1" applyBorder="1" applyAlignment="1" quotePrefix="1">
      <alignment horizontal="center"/>
    </xf>
    <xf numFmtId="0" fontId="104" fillId="30" borderId="11" xfId="0" applyFont="1" applyFill="1" applyBorder="1" applyAlignment="1">
      <alignment horizontal="center"/>
    </xf>
    <xf numFmtId="0" fontId="110" fillId="30" borderId="0" xfId="0" applyFont="1" applyFill="1" applyAlignment="1">
      <alignment vertical="center"/>
    </xf>
    <xf numFmtId="0" fontId="104" fillId="30" borderId="11" xfId="0" applyFont="1" applyFill="1" applyBorder="1" applyAlignment="1">
      <alignment wrapText="1"/>
    </xf>
    <xf numFmtId="0" fontId="111" fillId="30" borderId="11" xfId="0" applyFont="1" applyFill="1" applyBorder="1" applyAlignment="1" quotePrefix="1">
      <alignment horizontal="center"/>
    </xf>
    <xf numFmtId="0" fontId="111" fillId="30" borderId="11" xfId="0" applyFont="1" applyFill="1" applyBorder="1" applyAlignment="1">
      <alignment/>
    </xf>
    <xf numFmtId="0" fontId="104" fillId="30" borderId="11" xfId="0" applyFont="1" applyFill="1" applyBorder="1" applyAlignment="1">
      <alignment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4" fillId="30" borderId="11" xfId="0" applyFont="1" applyFill="1" applyBorder="1" applyAlignment="1" quotePrefix="1">
      <alignment horizontal="center" vertical="center"/>
    </xf>
    <xf numFmtId="0" fontId="104" fillId="30" borderId="11" xfId="0" applyFont="1" applyFill="1" applyBorder="1" applyAlignment="1">
      <alignment vertical="center" wrapText="1"/>
    </xf>
    <xf numFmtId="0" fontId="111" fillId="30" borderId="11" xfId="0" applyFont="1" applyFill="1" applyBorder="1" applyAlignment="1" quotePrefix="1">
      <alignment horizontal="center" vertical="center"/>
    </xf>
    <xf numFmtId="0" fontId="111" fillId="30" borderId="11" xfId="0" applyFont="1" applyFill="1" applyBorder="1" applyAlignment="1">
      <alignment wrapText="1"/>
    </xf>
    <xf numFmtId="0" fontId="111" fillId="30" borderId="11" xfId="0" applyFont="1" applyFill="1" applyBorder="1" applyAlignment="1">
      <alignment horizontal="left" vertical="center"/>
    </xf>
    <xf numFmtId="0" fontId="104" fillId="30" borderId="11" xfId="0" applyFont="1" applyFill="1" applyBorder="1" applyAlignment="1">
      <alignment horizontal="left" vertical="center"/>
    </xf>
    <xf numFmtId="49" fontId="116" fillId="30" borderId="11" xfId="0" applyNumberFormat="1" applyFont="1" applyFill="1" applyBorder="1" applyAlignment="1" applyProtection="1">
      <alignment horizontal="right" vertical="top"/>
      <protection/>
    </xf>
    <xf numFmtId="0" fontId="116" fillId="30" borderId="11" xfId="0" applyFont="1" applyFill="1" applyBorder="1" applyAlignment="1" applyProtection="1">
      <alignment horizontal="left" vertical="top" wrapText="1"/>
      <protection/>
    </xf>
    <xf numFmtId="204" fontId="116" fillId="30" borderId="11" xfId="0" applyNumberFormat="1" applyFont="1" applyFill="1" applyBorder="1" applyAlignment="1">
      <alignment horizontal="right" wrapText="1" shrinkToFit="1"/>
    </xf>
    <xf numFmtId="204" fontId="116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6" fillId="30" borderId="11" xfId="0" applyNumberFormat="1" applyFont="1" applyFill="1" applyBorder="1" applyAlignment="1">
      <alignment horizontal="right"/>
    </xf>
    <xf numFmtId="0" fontId="120" fillId="30" borderId="0" xfId="0" applyFont="1" applyFill="1" applyAlignment="1">
      <alignment/>
    </xf>
    <xf numFmtId="49" fontId="121" fillId="30" borderId="11" xfId="0" applyNumberFormat="1" applyFont="1" applyFill="1" applyBorder="1" applyAlignment="1" applyProtection="1">
      <alignment horizontal="right" vertical="top"/>
      <protection/>
    </xf>
    <xf numFmtId="0" fontId="121" fillId="30" borderId="11" xfId="0" applyFont="1" applyFill="1" applyBorder="1" applyAlignment="1" applyProtection="1">
      <alignment horizontal="left" vertical="top" wrapText="1"/>
      <protection/>
    </xf>
    <xf numFmtId="204" fontId="121" fillId="30" borderId="11" xfId="0" applyNumberFormat="1" applyFont="1" applyFill="1" applyBorder="1" applyAlignment="1">
      <alignment horizontal="right" wrapText="1" shrinkToFit="1"/>
    </xf>
    <xf numFmtId="204" fontId="121" fillId="30" borderId="11" xfId="0" applyNumberFormat="1" applyFont="1" applyFill="1" applyBorder="1" applyAlignment="1">
      <alignment horizontal="right"/>
    </xf>
    <xf numFmtId="0" fontId="122" fillId="30" borderId="0" xfId="0" applyFont="1" applyFill="1" applyAlignment="1">
      <alignment/>
    </xf>
    <xf numFmtId="49" fontId="114" fillId="30" borderId="11" xfId="0" applyNumberFormat="1" applyFont="1" applyFill="1" applyBorder="1" applyAlignment="1" applyProtection="1">
      <alignment horizontal="right" vertical="top"/>
      <protection/>
    </xf>
    <xf numFmtId="0" fontId="114" fillId="30" borderId="11" xfId="0" applyFont="1" applyFill="1" applyBorder="1" applyAlignment="1" applyProtection="1">
      <alignment horizontal="left" vertical="top" wrapText="1"/>
      <protection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7" fillId="0" borderId="11" xfId="0" applyFont="1" applyBorder="1" applyAlignment="1">
      <alignment horizontal="left" vertical="center"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0" fillId="30" borderId="14" xfId="0" applyFont="1" applyFill="1" applyBorder="1" applyAlignment="1" applyProtection="1">
      <alignment horizontal="center" vertical="center" wrapText="1"/>
      <protection locked="0"/>
    </xf>
    <xf numFmtId="0" fontId="10" fillId="30" borderId="14" xfId="0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center" vertical="top"/>
      <protection hidden="1" locked="0"/>
    </xf>
    <xf numFmtId="0" fontId="123" fillId="30" borderId="11" xfId="0" applyFont="1" applyFill="1" applyBorder="1" applyAlignment="1">
      <alignment horizontal="center" vertical="center" wrapText="1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 applyProtection="1">
      <alignment horizontal="center" vertical="center"/>
      <protection locked="0"/>
    </xf>
    <xf numFmtId="204" fontId="10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204" fontId="9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 applyProtection="1">
      <alignment vertical="center"/>
      <protection locked="0"/>
    </xf>
    <xf numFmtId="0" fontId="17" fillId="30" borderId="11" xfId="0" applyFont="1" applyFill="1" applyBorder="1" applyAlignment="1">
      <alignment vertical="center"/>
    </xf>
    <xf numFmtId="212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12" fontId="9" fillId="30" borderId="11" xfId="0" applyNumberFormat="1" applyFont="1" applyFill="1" applyBorder="1" applyAlignment="1" applyProtection="1">
      <alignment horizontal="center" vertical="center"/>
      <protection hidden="1"/>
    </xf>
    <xf numFmtId="212" fontId="13" fillId="30" borderId="11" xfId="0" applyNumberFormat="1" applyFont="1" applyFill="1" applyBorder="1" applyAlignment="1" applyProtection="1">
      <alignment horizontal="center" vertical="center"/>
      <protection hidden="1"/>
    </xf>
    <xf numFmtId="204" fontId="13" fillId="30" borderId="11" xfId="0" applyNumberFormat="1" applyFont="1" applyFill="1" applyBorder="1" applyAlignment="1">
      <alignment horizontal="center" vertical="center"/>
    </xf>
    <xf numFmtId="204" fontId="102" fillId="30" borderId="11" xfId="0" applyNumberFormat="1" applyFont="1" applyFill="1" applyBorder="1" applyAlignment="1">
      <alignment horizontal="center" vertical="center" wrapText="1" shrinkToFit="1"/>
    </xf>
    <xf numFmtId="212" fontId="100" fillId="30" borderId="11" xfId="0" applyNumberFormat="1" applyFont="1" applyFill="1" applyBorder="1" applyAlignment="1" applyProtection="1">
      <alignment horizontal="center" vertical="center"/>
      <protection hidden="1"/>
    </xf>
    <xf numFmtId="204" fontId="100" fillId="30" borderId="11" xfId="0" applyNumberFormat="1" applyFont="1" applyFill="1" applyBorder="1" applyAlignment="1">
      <alignment horizontal="center" vertical="center"/>
    </xf>
    <xf numFmtId="204" fontId="104" fillId="30" borderId="11" xfId="0" applyNumberFormat="1" applyFont="1" applyFill="1" applyBorder="1" applyAlignment="1">
      <alignment horizontal="center" vertical="center" wrapText="1" shrinkToFit="1"/>
    </xf>
    <xf numFmtId="212" fontId="115" fillId="30" borderId="11" xfId="0" applyNumberFormat="1" applyFont="1" applyFill="1" applyBorder="1" applyAlignment="1" applyProtection="1">
      <alignment horizontal="center" vertical="center"/>
      <protection hidden="1"/>
    </xf>
    <xf numFmtId="204" fontId="115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212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4" fillId="30" borderId="11" xfId="0" applyNumberFormat="1" applyFont="1" applyFill="1" applyBorder="1" applyAlignment="1">
      <alignment horizontal="center" vertical="center"/>
    </xf>
    <xf numFmtId="212" fontId="119" fillId="30" borderId="11" xfId="0" applyNumberFormat="1" applyFont="1" applyFill="1" applyBorder="1" applyAlignment="1" applyProtection="1">
      <alignment horizontal="center" vertical="center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>
      <alignment horizontal="center" vertical="center"/>
    </xf>
    <xf numFmtId="212" fontId="114" fillId="3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 wrapText="1"/>
      <protection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212" fontId="116" fillId="30" borderId="11" xfId="0" applyNumberFormat="1" applyFont="1" applyFill="1" applyBorder="1" applyAlignment="1" applyProtection="1">
      <alignment horizontal="center" vertical="center"/>
      <protection hidden="1"/>
    </xf>
    <xf numFmtId="4" fontId="116" fillId="30" borderId="11" xfId="0" applyNumberFormat="1" applyFont="1" applyFill="1" applyBorder="1" applyAlignment="1" applyProtection="1">
      <alignment horizontal="center" vertical="center"/>
      <protection hidden="1"/>
    </xf>
    <xf numFmtId="204" fontId="116" fillId="30" borderId="11" xfId="0" applyNumberFormat="1" applyFont="1" applyFill="1" applyBorder="1" applyAlignment="1">
      <alignment horizontal="center" vertical="center"/>
    </xf>
    <xf numFmtId="204" fontId="116" fillId="30" borderId="11" xfId="0" applyNumberFormat="1" applyFont="1" applyFill="1" applyBorder="1" applyAlignment="1">
      <alignment horizontal="center" wrapText="1" shrinkToFit="1"/>
    </xf>
    <xf numFmtId="212" fontId="116" fillId="30" borderId="11" xfId="0" applyNumberFormat="1" applyFont="1" applyFill="1" applyBorder="1" applyAlignment="1" applyProtection="1">
      <alignment horizontal="center"/>
      <protection hidden="1"/>
    </xf>
    <xf numFmtId="4" fontId="116" fillId="30" borderId="11" xfId="0" applyNumberFormat="1" applyFont="1" applyFill="1" applyBorder="1" applyAlignment="1" applyProtection="1">
      <alignment horizontal="center"/>
      <protection hidden="1"/>
    </xf>
    <xf numFmtId="204" fontId="116" fillId="30" borderId="11" xfId="0" applyNumberFormat="1" applyFont="1" applyFill="1" applyBorder="1" applyAlignment="1">
      <alignment horizontal="center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204" fontId="10" fillId="3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Border="1" applyAlignment="1">
      <alignment horizontal="center" vertical="center" wrapText="1"/>
    </xf>
    <xf numFmtId="204" fontId="9" fillId="0" borderId="11" xfId="0" applyNumberFormat="1" applyFont="1" applyBorder="1" applyAlignment="1">
      <alignment horizontal="center" vertical="center" wrapText="1"/>
    </xf>
    <xf numFmtId="204" fontId="9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9" fillId="0" borderId="14" xfId="0" applyNumberFormat="1" applyFont="1" applyFill="1" applyBorder="1" applyAlignment="1">
      <alignment horizontal="center" vertical="center" wrapText="1" shrinkToFit="1"/>
    </xf>
    <xf numFmtId="204" fontId="9" fillId="30" borderId="14" xfId="0" applyNumberFormat="1" applyFont="1" applyFill="1" applyBorder="1" applyAlignment="1">
      <alignment horizontal="center" vertical="center" wrapText="1"/>
    </xf>
    <xf numFmtId="204" fontId="10" fillId="30" borderId="13" xfId="0" applyNumberFormat="1" applyFont="1" applyFill="1" applyBorder="1" applyAlignment="1">
      <alignment horizontal="center" vertical="center" wrapText="1" shrinkToFit="1"/>
    </xf>
    <xf numFmtId="204" fontId="10" fillId="30" borderId="13" xfId="0" applyNumberFormat="1" applyFont="1" applyFill="1" applyBorder="1" applyAlignment="1">
      <alignment horizontal="center" vertical="center" wrapText="1"/>
    </xf>
    <xf numFmtId="204" fontId="12" fillId="3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>
      <alignment horizontal="center" vertical="center" wrapText="1"/>
    </xf>
    <xf numFmtId="204" fontId="107" fillId="30" borderId="13" xfId="0" applyNumberFormat="1" applyFont="1" applyFill="1" applyBorder="1" applyAlignment="1">
      <alignment horizontal="center" vertical="center" wrapText="1"/>
    </xf>
    <xf numFmtId="204" fontId="10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>
      <alignment horizontal="center" vertical="center" wrapText="1"/>
    </xf>
    <xf numFmtId="204" fontId="123" fillId="30" borderId="1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15" fillId="30" borderId="11" xfId="0" applyFont="1" applyFill="1" applyBorder="1" applyAlignment="1" applyProtection="1">
      <alignment horizontal="center" vertical="center" wrapText="1"/>
      <protection/>
    </xf>
    <xf numFmtId="0" fontId="123" fillId="30" borderId="11" xfId="0" applyFont="1" applyFill="1" applyBorder="1" applyAlignment="1" applyProtection="1">
      <alignment horizontal="center" vertical="center"/>
      <protection locked="0"/>
    </xf>
    <xf numFmtId="0" fontId="123" fillId="30" borderId="11" xfId="0" applyFont="1" applyFill="1" applyBorder="1" applyAlignment="1">
      <alignment horizontal="center" vertical="center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16" fillId="30" borderId="11" xfId="0" applyFont="1" applyFill="1" applyBorder="1" applyAlignment="1">
      <alignment/>
    </xf>
    <xf numFmtId="0" fontId="123" fillId="30" borderId="11" xfId="0" applyFont="1" applyFill="1" applyBorder="1" applyAlignment="1">
      <alignment horizontal="center" vertical="center" wrapText="1"/>
    </xf>
    <xf numFmtId="0" fontId="125" fillId="30" borderId="11" xfId="0" applyFont="1" applyFill="1" applyBorder="1" applyAlignment="1">
      <alignment/>
    </xf>
    <xf numFmtId="0" fontId="126" fillId="0" borderId="0" xfId="0" applyFont="1" applyBorder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0" fontId="125" fillId="3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25" fillId="30" borderId="11" xfId="0" applyFont="1" applyFill="1" applyBorder="1" applyAlignment="1">
      <alignment vertical="center" wrapText="1"/>
    </xf>
    <xf numFmtId="206" fontId="114" fillId="0" borderId="20" xfId="0" applyNumberFormat="1" applyFont="1" applyFill="1" applyBorder="1" applyAlignment="1">
      <alignment/>
    </xf>
    <xf numFmtId="0" fontId="114" fillId="0" borderId="20" xfId="0" applyFont="1" applyBorder="1" applyAlignment="1">
      <alignment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1" fillId="30" borderId="0" xfId="0" applyFont="1" applyFill="1" applyBorder="1" applyAlignment="1" applyProtection="1">
      <alignment horizontal="center" vertical="center" wrapText="1" shrinkToFit="1"/>
      <protection locked="0"/>
    </xf>
    <xf numFmtId="0" fontId="0" fillId="30" borderId="0" xfId="0" applyFont="1" applyFill="1" applyBorder="1" applyAlignment="1">
      <alignment horizontal="center" vertical="center" wrapText="1" shrinkToFit="1"/>
    </xf>
    <xf numFmtId="0" fontId="4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15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15" fillId="30" borderId="11" xfId="0" applyNumberFormat="1" applyFont="1" applyFill="1" applyBorder="1" applyAlignment="1" applyProtection="1">
      <alignment horizontal="center" vertical="center"/>
      <protection hidden="1"/>
    </xf>
    <xf numFmtId="0" fontId="127" fillId="3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showZeros="0" tabSelected="1" zoomScale="75" zoomScaleNormal="75" zoomScaleSheetLayoutView="50" workbookViewId="0" topLeftCell="A2">
      <selection activeCell="X9" sqref="X9"/>
    </sheetView>
  </sheetViews>
  <sheetFormatPr defaultColWidth="9.00390625" defaultRowHeight="12.75"/>
  <cols>
    <col min="1" max="1" width="15.625" style="8" customWidth="1"/>
    <col min="2" max="2" width="70.25390625" style="8" customWidth="1"/>
    <col min="3" max="3" width="15.125" style="8" customWidth="1"/>
    <col min="4" max="4" width="16.875" style="8" customWidth="1"/>
    <col min="5" max="5" width="19.375" style="3" customWidth="1"/>
    <col min="6" max="6" width="18.375" style="3" customWidth="1"/>
    <col min="7" max="7" width="17.875" style="3" customWidth="1"/>
    <col min="8" max="8" width="17.00390625" style="3" customWidth="1"/>
    <col min="9" max="9" width="16.75390625" style="3" customWidth="1"/>
    <col min="10" max="10" width="18.125" style="1" customWidth="1"/>
    <col min="11" max="11" width="17.375" style="1" customWidth="1"/>
    <col min="12" max="16384" width="9.125" style="1" customWidth="1"/>
  </cols>
  <sheetData>
    <row r="1" spans="5:11" s="8" customFormat="1" ht="106.5" customHeight="1">
      <c r="E1" s="18"/>
      <c r="F1" s="18"/>
      <c r="G1" s="18"/>
      <c r="H1" s="415" t="s">
        <v>431</v>
      </c>
      <c r="I1" s="415"/>
      <c r="J1" s="415"/>
      <c r="K1" s="415"/>
    </row>
    <row r="2" spans="1:11" s="8" customFormat="1" ht="39.75" customHeight="1">
      <c r="A2" s="423" t="s">
        <v>413</v>
      </c>
      <c r="B2" s="423"/>
      <c r="C2" s="423"/>
      <c r="D2" s="423"/>
      <c r="E2" s="423"/>
      <c r="F2" s="423"/>
      <c r="G2" s="423"/>
      <c r="H2" s="423"/>
      <c r="I2" s="423"/>
      <c r="J2" s="423"/>
      <c r="K2" s="424"/>
    </row>
    <row r="3" spans="1:11" s="305" customFormat="1" ht="80.25" customHeight="1">
      <c r="A3" s="419" t="s">
        <v>1</v>
      </c>
      <c r="B3" s="419" t="s">
        <v>2</v>
      </c>
      <c r="C3" s="421" t="s">
        <v>414</v>
      </c>
      <c r="D3" s="421" t="s">
        <v>396</v>
      </c>
      <c r="E3" s="421" t="s">
        <v>397</v>
      </c>
      <c r="F3" s="421" t="s">
        <v>392</v>
      </c>
      <c r="G3" s="421" t="s">
        <v>415</v>
      </c>
      <c r="H3" s="421" t="s">
        <v>311</v>
      </c>
      <c r="I3" s="417" t="s">
        <v>308</v>
      </c>
      <c r="J3" s="418"/>
      <c r="K3" s="356" t="s">
        <v>425</v>
      </c>
    </row>
    <row r="4" spans="1:11" s="305" customFormat="1" ht="96.75" customHeight="1">
      <c r="A4" s="420"/>
      <c r="B4" s="420"/>
      <c r="C4" s="420"/>
      <c r="D4" s="422"/>
      <c r="E4" s="420"/>
      <c r="F4" s="420"/>
      <c r="G4" s="420"/>
      <c r="H4" s="420"/>
      <c r="I4" s="356" t="s">
        <v>309</v>
      </c>
      <c r="J4" s="356" t="s">
        <v>310</v>
      </c>
      <c r="K4" s="357" t="s">
        <v>385</v>
      </c>
    </row>
    <row r="5" spans="1:11" s="308" customFormat="1" ht="25.5" customHeight="1">
      <c r="A5" s="306">
        <v>1</v>
      </c>
      <c r="B5" s="306">
        <v>2</v>
      </c>
      <c r="C5" s="307">
        <v>3</v>
      </c>
      <c r="D5" s="307">
        <v>4</v>
      </c>
      <c r="E5" s="307">
        <v>5</v>
      </c>
      <c r="F5" s="307">
        <v>6</v>
      </c>
      <c r="G5" s="307">
        <v>7</v>
      </c>
      <c r="H5" s="307" t="s">
        <v>369</v>
      </c>
      <c r="I5" s="307" t="s">
        <v>370</v>
      </c>
      <c r="J5" s="307" t="s">
        <v>371</v>
      </c>
      <c r="K5" s="358" t="s">
        <v>372</v>
      </c>
    </row>
    <row r="6" spans="1:11" s="8" customFormat="1" ht="18" customHeight="1">
      <c r="A6" s="430" t="s">
        <v>17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1" s="140" customFormat="1" ht="22.5" customHeight="1">
      <c r="A7" s="19">
        <v>10000000</v>
      </c>
      <c r="B7" s="20" t="s">
        <v>3</v>
      </c>
      <c r="C7" s="26">
        <f>C8+C11+C17+C25</f>
        <v>137257.90000000002</v>
      </c>
      <c r="D7" s="26">
        <f>D8+D11+D17+D25</f>
        <v>138879.6</v>
      </c>
      <c r="E7" s="26">
        <f>E8+E11+E17+E25</f>
        <v>193454.39999999997</v>
      </c>
      <c r="F7" s="26">
        <f>F8+F11+F17+F25</f>
        <v>193454.39999999997</v>
      </c>
      <c r="G7" s="26">
        <f>G8+G11+G17+G25</f>
        <v>184348.60000000003</v>
      </c>
      <c r="H7" s="26">
        <f>G7-F7</f>
        <v>-9105.79999999993</v>
      </c>
      <c r="I7" s="26">
        <f>IF(E7=0,0,G7/E7*100)</f>
        <v>95.29305097221881</v>
      </c>
      <c r="J7" s="26">
        <f>IF(F7=0,"",$G7/F7*100)</f>
        <v>95.29305097221881</v>
      </c>
      <c r="K7" s="359">
        <f>G7-C7</f>
        <v>47090.70000000001</v>
      </c>
    </row>
    <row r="8" spans="1:11" s="138" customFormat="1" ht="40.5">
      <c r="A8" s="98">
        <v>11000000</v>
      </c>
      <c r="B8" s="99" t="s">
        <v>4</v>
      </c>
      <c r="C8" s="136">
        <f>SUM(C9,C10)</f>
        <v>96263.6</v>
      </c>
      <c r="D8" s="136">
        <f>SUM(D9,D10)</f>
        <v>96263.5</v>
      </c>
      <c r="E8" s="136">
        <f>SUM(E9,E10)</f>
        <v>140587.5</v>
      </c>
      <c r="F8" s="136">
        <f>SUM(F9,F10)</f>
        <v>140587.5</v>
      </c>
      <c r="G8" s="136">
        <f>SUM(G9,G10)</f>
        <v>132457.6</v>
      </c>
      <c r="H8" s="26">
        <f aca="true" t="shared" si="0" ref="H8:H74">G8-F8</f>
        <v>-8129.899999999994</v>
      </c>
      <c r="I8" s="26">
        <f aca="true" t="shared" si="1" ref="I8:I74">IF(E8=0,0,G8/E8*100)</f>
        <v>94.21719569663021</v>
      </c>
      <c r="J8" s="26">
        <f aca="true" t="shared" si="2" ref="J8:J74">IF(F8=0,"",$G8/F8*100)</f>
        <v>94.21719569663021</v>
      </c>
      <c r="K8" s="359">
        <f aca="true" t="shared" si="3" ref="K8:K74">G8-C8</f>
        <v>36194</v>
      </c>
    </row>
    <row r="9" spans="1:11" s="138" customFormat="1" ht="20.25">
      <c r="A9" s="100">
        <v>11010000</v>
      </c>
      <c r="B9" s="101" t="s">
        <v>47</v>
      </c>
      <c r="C9" s="27">
        <v>96263</v>
      </c>
      <c r="D9" s="27">
        <v>96262.9</v>
      </c>
      <c r="E9" s="135">
        <v>140553.1</v>
      </c>
      <c r="F9" s="135">
        <v>140553.1</v>
      </c>
      <c r="G9" s="135">
        <v>132411.2</v>
      </c>
      <c r="H9" s="360">
        <f t="shared" si="0"/>
        <v>-8141.899999999994</v>
      </c>
      <c r="I9" s="360">
        <f t="shared" si="1"/>
        <v>94.2072426719866</v>
      </c>
      <c r="J9" s="360">
        <f t="shared" si="2"/>
        <v>94.2072426719866</v>
      </c>
      <c r="K9" s="361">
        <f t="shared" si="3"/>
        <v>36148.20000000001</v>
      </c>
    </row>
    <row r="10" spans="1:11" s="138" customFormat="1" ht="20.25">
      <c r="A10" s="100">
        <v>11020000</v>
      </c>
      <c r="B10" s="101" t="s">
        <v>5</v>
      </c>
      <c r="C10" s="27">
        <v>0.6</v>
      </c>
      <c r="D10" s="27">
        <v>0.6</v>
      </c>
      <c r="E10" s="135">
        <v>34.4</v>
      </c>
      <c r="F10" s="135">
        <v>34.4</v>
      </c>
      <c r="G10" s="135">
        <v>46.4</v>
      </c>
      <c r="H10" s="360">
        <f t="shared" si="0"/>
        <v>12</v>
      </c>
      <c r="I10" s="360">
        <f t="shared" si="1"/>
        <v>134.88372093023256</v>
      </c>
      <c r="J10" s="360">
        <f t="shared" si="2"/>
        <v>134.88372093023256</v>
      </c>
      <c r="K10" s="361">
        <f t="shared" si="3"/>
        <v>45.8</v>
      </c>
    </row>
    <row r="11" spans="1:11" s="138" customFormat="1" ht="45" customHeight="1">
      <c r="A11" s="21">
        <v>13000000</v>
      </c>
      <c r="B11" s="22" t="s">
        <v>82</v>
      </c>
      <c r="C11" s="136">
        <f>SUM(C13,C14,C15,C16)</f>
        <v>6685.299999999999</v>
      </c>
      <c r="D11" s="136">
        <f>SUM(D13,D14,D15,D16)</f>
        <v>5780.5</v>
      </c>
      <c r="E11" s="136">
        <f>SUM(E13,E14,E15,E16)</f>
        <v>7208.799999999999</v>
      </c>
      <c r="F11" s="136">
        <f>SUM(F13,F14,F15,F16)</f>
        <v>7208.799999999999</v>
      </c>
      <c r="G11" s="136">
        <f>SUM(G13,G14,G15,G16)</f>
        <v>5119.099999999999</v>
      </c>
      <c r="H11" s="26">
        <f t="shared" si="0"/>
        <v>-2089.7</v>
      </c>
      <c r="I11" s="26">
        <f t="shared" si="1"/>
        <v>71.01181888802574</v>
      </c>
      <c r="J11" s="26">
        <f t="shared" si="2"/>
        <v>71.01181888802574</v>
      </c>
      <c r="K11" s="359">
        <f t="shared" si="3"/>
        <v>-1566.1999999999998</v>
      </c>
    </row>
    <row r="12" spans="1:11" s="138" customFormat="1" ht="29.25" customHeight="1" hidden="1">
      <c r="A12" s="23">
        <v>13010100</v>
      </c>
      <c r="B12" s="102" t="s">
        <v>157</v>
      </c>
      <c r="C12" s="137">
        <v>0</v>
      </c>
      <c r="D12" s="137"/>
      <c r="E12" s="137">
        <v>0</v>
      </c>
      <c r="F12" s="137"/>
      <c r="G12" s="137">
        <v>0</v>
      </c>
      <c r="H12" s="26">
        <f t="shared" si="0"/>
        <v>0</v>
      </c>
      <c r="I12" s="26">
        <f t="shared" si="1"/>
        <v>0</v>
      </c>
      <c r="J12" s="26">
        <f t="shared" si="2"/>
      </c>
      <c r="K12" s="361">
        <f t="shared" si="3"/>
        <v>0</v>
      </c>
    </row>
    <row r="13" spans="1:11" s="138" customFormat="1" ht="65.25" customHeight="1">
      <c r="A13" s="103">
        <v>13010100</v>
      </c>
      <c r="B13" s="104" t="s">
        <v>173</v>
      </c>
      <c r="C13" s="137">
        <v>2913.9</v>
      </c>
      <c r="D13" s="137">
        <v>3080</v>
      </c>
      <c r="E13" s="137">
        <v>3571</v>
      </c>
      <c r="F13" s="137">
        <v>3571</v>
      </c>
      <c r="G13" s="137">
        <v>2891.2</v>
      </c>
      <c r="H13" s="360">
        <f t="shared" si="0"/>
        <v>-679.8000000000002</v>
      </c>
      <c r="I13" s="360">
        <f t="shared" si="1"/>
        <v>80.96331559787174</v>
      </c>
      <c r="J13" s="360">
        <f t="shared" si="2"/>
        <v>80.96331559787174</v>
      </c>
      <c r="K13" s="361">
        <f t="shared" si="3"/>
        <v>-22.700000000000273</v>
      </c>
    </row>
    <row r="14" spans="1:11" s="138" customFormat="1" ht="101.25" customHeight="1">
      <c r="A14" s="103">
        <v>13010200</v>
      </c>
      <c r="B14" s="104" t="s">
        <v>388</v>
      </c>
      <c r="C14" s="137">
        <v>3680.1</v>
      </c>
      <c r="D14" s="137">
        <v>2676.5</v>
      </c>
      <c r="E14" s="137">
        <v>3425.9</v>
      </c>
      <c r="F14" s="137">
        <v>3425.9</v>
      </c>
      <c r="G14" s="137">
        <v>1997.2</v>
      </c>
      <c r="H14" s="360">
        <f t="shared" si="0"/>
        <v>-1428.7</v>
      </c>
      <c r="I14" s="360">
        <f t="shared" si="1"/>
        <v>58.297089815814815</v>
      </c>
      <c r="J14" s="360">
        <f t="shared" si="2"/>
        <v>58.297089815814815</v>
      </c>
      <c r="K14" s="361">
        <f t="shared" si="3"/>
        <v>-1682.8999999999999</v>
      </c>
    </row>
    <row r="15" spans="1:11" s="138" customFormat="1" ht="60.75" customHeight="1">
      <c r="A15" s="105" t="s">
        <v>185</v>
      </c>
      <c r="B15" s="24" t="s">
        <v>161</v>
      </c>
      <c r="C15" s="27">
        <v>25.9</v>
      </c>
      <c r="D15" s="27">
        <v>24</v>
      </c>
      <c r="E15" s="135">
        <v>24</v>
      </c>
      <c r="F15" s="135">
        <v>24</v>
      </c>
      <c r="G15" s="135">
        <v>27.4</v>
      </c>
      <c r="H15" s="360">
        <f t="shared" si="0"/>
        <v>3.3999999999999986</v>
      </c>
      <c r="I15" s="360">
        <f t="shared" si="1"/>
        <v>114.16666666666666</v>
      </c>
      <c r="J15" s="360">
        <f t="shared" si="2"/>
        <v>114.16666666666666</v>
      </c>
      <c r="K15" s="361">
        <f t="shared" si="3"/>
        <v>1.5</v>
      </c>
    </row>
    <row r="16" spans="1:11" s="138" customFormat="1" ht="42.75" customHeight="1">
      <c r="A16" s="106">
        <v>13040100</v>
      </c>
      <c r="B16" s="107" t="s">
        <v>174</v>
      </c>
      <c r="C16" s="27">
        <v>65.4</v>
      </c>
      <c r="D16" s="27"/>
      <c r="E16" s="135">
        <v>187.9</v>
      </c>
      <c r="F16" s="135">
        <v>187.9</v>
      </c>
      <c r="G16" s="135">
        <v>203.3</v>
      </c>
      <c r="H16" s="360">
        <f t="shared" si="0"/>
        <v>15.400000000000006</v>
      </c>
      <c r="I16" s="360">
        <f t="shared" si="1"/>
        <v>108.19584885577436</v>
      </c>
      <c r="J16" s="360">
        <f t="shared" si="2"/>
        <v>108.19584885577436</v>
      </c>
      <c r="K16" s="361">
        <f t="shared" si="3"/>
        <v>137.9</v>
      </c>
    </row>
    <row r="17" spans="1:11" s="138" customFormat="1" ht="24" customHeight="1">
      <c r="A17" s="108">
        <v>14000000</v>
      </c>
      <c r="B17" s="109" t="s">
        <v>128</v>
      </c>
      <c r="C17" s="28">
        <f>SUM(C18+C20+C22)</f>
        <v>4308.6</v>
      </c>
      <c r="D17" s="28">
        <f>SUM(D18+D20+D22)</f>
        <v>6860</v>
      </c>
      <c r="E17" s="28">
        <f>SUM(E18+E20+E22)</f>
        <v>8682.3</v>
      </c>
      <c r="F17" s="28">
        <f>SUM(F18+F20+F22)</f>
        <v>8682.3</v>
      </c>
      <c r="G17" s="28">
        <f>SUM(G18+G20+G22)</f>
        <v>8875.599999999999</v>
      </c>
      <c r="H17" s="26">
        <f t="shared" si="0"/>
        <v>193.29999999999927</v>
      </c>
      <c r="I17" s="26">
        <f t="shared" si="1"/>
        <v>102.22636858896837</v>
      </c>
      <c r="J17" s="26">
        <f t="shared" si="2"/>
        <v>102.22636858896837</v>
      </c>
      <c r="K17" s="359">
        <f t="shared" si="3"/>
        <v>4566.999999999998</v>
      </c>
    </row>
    <row r="18" spans="1:11" s="138" customFormat="1" ht="40.5">
      <c r="A18" s="110">
        <v>14020000</v>
      </c>
      <c r="B18" s="107" t="s">
        <v>129</v>
      </c>
      <c r="C18" s="27">
        <v>234.2</v>
      </c>
      <c r="D18" s="27">
        <v>98.2</v>
      </c>
      <c r="E18" s="135">
        <v>867.2</v>
      </c>
      <c r="F18" s="135">
        <v>867.2</v>
      </c>
      <c r="G18" s="135">
        <v>868.2</v>
      </c>
      <c r="H18" s="360">
        <f t="shared" si="0"/>
        <v>1</v>
      </c>
      <c r="I18" s="360">
        <f t="shared" si="1"/>
        <v>100.11531365313652</v>
      </c>
      <c r="J18" s="360">
        <f t="shared" si="2"/>
        <v>100.11531365313652</v>
      </c>
      <c r="K18" s="361">
        <f t="shared" si="3"/>
        <v>634</v>
      </c>
    </row>
    <row r="19" spans="1:11" s="138" customFormat="1" ht="20.25">
      <c r="A19" s="110">
        <v>14021900</v>
      </c>
      <c r="B19" s="107" t="s">
        <v>130</v>
      </c>
      <c r="C19" s="27">
        <v>234.2</v>
      </c>
      <c r="D19" s="27">
        <v>98.2</v>
      </c>
      <c r="E19" s="135">
        <v>867.2</v>
      </c>
      <c r="F19" s="135">
        <v>867.2</v>
      </c>
      <c r="G19" s="135">
        <v>868.2</v>
      </c>
      <c r="H19" s="360">
        <f t="shared" si="0"/>
        <v>1</v>
      </c>
      <c r="I19" s="360">
        <f t="shared" si="1"/>
        <v>100.11531365313652</v>
      </c>
      <c r="J19" s="360">
        <f t="shared" si="2"/>
        <v>100.11531365313652</v>
      </c>
      <c r="K19" s="361">
        <f t="shared" si="3"/>
        <v>634</v>
      </c>
    </row>
    <row r="20" spans="1:11" s="138" customFormat="1" ht="39" customHeight="1">
      <c r="A20" s="110">
        <v>14030000</v>
      </c>
      <c r="B20" s="107" t="s">
        <v>131</v>
      </c>
      <c r="C20" s="27">
        <v>1273.9</v>
      </c>
      <c r="D20" s="27">
        <v>2398.8</v>
      </c>
      <c r="E20" s="135">
        <v>3297.5</v>
      </c>
      <c r="F20" s="135">
        <v>3297.5</v>
      </c>
      <c r="G20" s="135">
        <v>3322</v>
      </c>
      <c r="H20" s="360">
        <f t="shared" si="0"/>
        <v>24.5</v>
      </c>
      <c r="I20" s="360">
        <f t="shared" si="1"/>
        <v>100.74298711144807</v>
      </c>
      <c r="J20" s="360">
        <f t="shared" si="2"/>
        <v>100.74298711144807</v>
      </c>
      <c r="K20" s="361">
        <f t="shared" si="3"/>
        <v>2048.1</v>
      </c>
    </row>
    <row r="21" spans="1:11" s="138" customFormat="1" ht="20.25">
      <c r="A21" s="110">
        <v>14031900</v>
      </c>
      <c r="B21" s="107" t="s">
        <v>130</v>
      </c>
      <c r="C21" s="27">
        <v>1273.9</v>
      </c>
      <c r="D21" s="27">
        <v>2398.8</v>
      </c>
      <c r="E21" s="135">
        <v>3297.5</v>
      </c>
      <c r="F21" s="135">
        <v>3297.5</v>
      </c>
      <c r="G21" s="135">
        <v>3322</v>
      </c>
      <c r="H21" s="360">
        <f t="shared" si="0"/>
        <v>24.5</v>
      </c>
      <c r="I21" s="360">
        <f t="shared" si="1"/>
        <v>100.74298711144807</v>
      </c>
      <c r="J21" s="360">
        <f t="shared" si="2"/>
        <v>100.74298711144807</v>
      </c>
      <c r="K21" s="361">
        <f t="shared" si="3"/>
        <v>2048.1</v>
      </c>
    </row>
    <row r="22" spans="1:11" s="138" customFormat="1" ht="61.5" customHeight="1">
      <c r="A22" s="111">
        <v>14040000</v>
      </c>
      <c r="B22" s="112" t="s">
        <v>56</v>
      </c>
      <c r="C22" s="27">
        <v>2800.5</v>
      </c>
      <c r="D22" s="27">
        <v>4363</v>
      </c>
      <c r="E22" s="135">
        <f>SUM(E23:E24)</f>
        <v>4517.6</v>
      </c>
      <c r="F22" s="135">
        <f>SUM(F23:F24)</f>
        <v>4517.6</v>
      </c>
      <c r="G22" s="135">
        <f>SUM(G23:G24)</f>
        <v>4685.4</v>
      </c>
      <c r="H22" s="360">
        <f t="shared" si="0"/>
        <v>167.79999999999927</v>
      </c>
      <c r="I22" s="360">
        <f t="shared" si="1"/>
        <v>103.7143616079334</v>
      </c>
      <c r="J22" s="360">
        <f t="shared" si="2"/>
        <v>103.7143616079334</v>
      </c>
      <c r="K22" s="361">
        <f t="shared" si="3"/>
        <v>1884.8999999999996</v>
      </c>
    </row>
    <row r="23" spans="1:11" s="138" customFormat="1" ht="129" customHeight="1">
      <c r="A23" s="107">
        <v>14040100</v>
      </c>
      <c r="B23" s="147" t="s">
        <v>373</v>
      </c>
      <c r="C23" s="27">
        <v>1394.5</v>
      </c>
      <c r="D23" s="27">
        <v>2990.5</v>
      </c>
      <c r="E23" s="135">
        <v>2858.9</v>
      </c>
      <c r="F23" s="135">
        <v>2858.9</v>
      </c>
      <c r="G23" s="135">
        <v>2939.5</v>
      </c>
      <c r="H23" s="360">
        <f t="shared" si="0"/>
        <v>80.59999999999991</v>
      </c>
      <c r="I23" s="360">
        <f t="shared" si="1"/>
        <v>102.81926615131694</v>
      </c>
      <c r="J23" s="360">
        <f t="shared" si="2"/>
        <v>102.81926615131694</v>
      </c>
      <c r="K23" s="361">
        <f t="shared" si="3"/>
        <v>1545</v>
      </c>
    </row>
    <row r="24" spans="1:11" s="138" customFormat="1" ht="101.25" customHeight="1">
      <c r="A24" s="107">
        <v>14040200</v>
      </c>
      <c r="B24" s="107" t="s">
        <v>374</v>
      </c>
      <c r="C24" s="28">
        <v>1406</v>
      </c>
      <c r="D24" s="28">
        <v>1372.5</v>
      </c>
      <c r="E24" s="139">
        <v>1658.7</v>
      </c>
      <c r="F24" s="139">
        <v>1658.7</v>
      </c>
      <c r="G24" s="139">
        <v>1745.9</v>
      </c>
      <c r="H24" s="26">
        <f t="shared" si="0"/>
        <v>87.20000000000005</v>
      </c>
      <c r="I24" s="26">
        <f t="shared" si="1"/>
        <v>105.25712907698801</v>
      </c>
      <c r="J24" s="26">
        <f t="shared" si="2"/>
        <v>105.25712907698801</v>
      </c>
      <c r="K24" s="359">
        <f t="shared" si="3"/>
        <v>339.9000000000001</v>
      </c>
    </row>
    <row r="25" spans="1:11" s="138" customFormat="1" ht="20.25">
      <c r="A25" s="21">
        <v>18000000</v>
      </c>
      <c r="B25" s="22" t="s">
        <v>57</v>
      </c>
      <c r="C25" s="28">
        <f>C26+C37+C40</f>
        <v>30000.4</v>
      </c>
      <c r="D25" s="28">
        <f>D26+D37+D40</f>
        <v>29975.6</v>
      </c>
      <c r="E25" s="28">
        <f>E26+E37+E40</f>
        <v>36975.8</v>
      </c>
      <c r="F25" s="28">
        <f>F26+F37+F40</f>
        <v>36975.8</v>
      </c>
      <c r="G25" s="28">
        <f>G26+G37+G40</f>
        <v>37896.3</v>
      </c>
      <c r="H25" s="26">
        <f t="shared" si="0"/>
        <v>920.5</v>
      </c>
      <c r="I25" s="26">
        <f t="shared" si="1"/>
        <v>102.489466083222</v>
      </c>
      <c r="J25" s="26">
        <f t="shared" si="2"/>
        <v>102.489466083222</v>
      </c>
      <c r="K25" s="359">
        <f t="shared" si="3"/>
        <v>7895.9000000000015</v>
      </c>
    </row>
    <row r="26" spans="1:11" s="138" customFormat="1" ht="20.25">
      <c r="A26" s="23">
        <v>18010000</v>
      </c>
      <c r="B26" s="24" t="s">
        <v>58</v>
      </c>
      <c r="C26" s="27">
        <f>C27+C28+C29+C30+C31+C32+C33+C34+C36</f>
        <v>15759.9</v>
      </c>
      <c r="D26" s="27">
        <f>D27+D28+D29+D30+D31+D32+D33+D34+D36</f>
        <v>16367.099999999999</v>
      </c>
      <c r="E26" s="27">
        <f>E27+E28+E29+E30+E31+E32+E33+E34+E36+E35</f>
        <v>19344.7</v>
      </c>
      <c r="F26" s="27">
        <f>F27+F28+F29+F30+F31+F32+F33+F34+F36+F35</f>
        <v>19344.7</v>
      </c>
      <c r="G26" s="27">
        <f>G27+G28+G29+G30+G31+G32+G33+G34+G36+G35</f>
        <v>19402.699999999997</v>
      </c>
      <c r="H26" s="26">
        <f t="shared" si="0"/>
        <v>57.99999999999636</v>
      </c>
      <c r="I26" s="26">
        <f t="shared" si="1"/>
        <v>100.29982372432758</v>
      </c>
      <c r="J26" s="26">
        <f t="shared" si="2"/>
        <v>100.29982372432758</v>
      </c>
      <c r="K26" s="361">
        <f t="shared" si="3"/>
        <v>3642.7999999999975</v>
      </c>
    </row>
    <row r="27" spans="1:11" s="138" customFormat="1" ht="62.25" customHeight="1">
      <c r="A27" s="105" t="s">
        <v>83</v>
      </c>
      <c r="B27" s="104" t="s">
        <v>84</v>
      </c>
      <c r="C27" s="27">
        <v>52.3</v>
      </c>
      <c r="D27" s="27">
        <v>41.9</v>
      </c>
      <c r="E27" s="135">
        <v>41.9</v>
      </c>
      <c r="F27" s="135">
        <v>41.9</v>
      </c>
      <c r="G27" s="135">
        <v>42.5</v>
      </c>
      <c r="H27" s="360">
        <f t="shared" si="0"/>
        <v>0.6000000000000014</v>
      </c>
      <c r="I27" s="360">
        <f t="shared" si="1"/>
        <v>101.43198090692125</v>
      </c>
      <c r="J27" s="360">
        <f t="shared" si="2"/>
        <v>101.43198090692125</v>
      </c>
      <c r="K27" s="361">
        <f t="shared" si="3"/>
        <v>-9.799999999999997</v>
      </c>
    </row>
    <row r="28" spans="1:11" s="138" customFormat="1" ht="62.25" customHeight="1">
      <c r="A28" s="105" t="s">
        <v>85</v>
      </c>
      <c r="B28" s="104" t="s">
        <v>108</v>
      </c>
      <c r="C28" s="27">
        <v>76.5</v>
      </c>
      <c r="D28" s="27">
        <v>47.4</v>
      </c>
      <c r="E28" s="135">
        <v>47.4</v>
      </c>
      <c r="F28" s="135">
        <v>47.4</v>
      </c>
      <c r="G28" s="135">
        <v>9.8</v>
      </c>
      <c r="H28" s="360">
        <f t="shared" si="0"/>
        <v>-37.599999999999994</v>
      </c>
      <c r="I28" s="360">
        <f t="shared" si="1"/>
        <v>20.67510548523207</v>
      </c>
      <c r="J28" s="360">
        <f t="shared" si="2"/>
        <v>20.67510548523207</v>
      </c>
      <c r="K28" s="361">
        <f t="shared" si="3"/>
        <v>-66.7</v>
      </c>
    </row>
    <row r="29" spans="1:11" s="138" customFormat="1" ht="61.5" customHeight="1">
      <c r="A29" s="105" t="s">
        <v>107</v>
      </c>
      <c r="B29" s="104" t="s">
        <v>86</v>
      </c>
      <c r="C29" s="27">
        <v>248.2</v>
      </c>
      <c r="D29" s="27">
        <v>50.2</v>
      </c>
      <c r="E29" s="135">
        <v>315</v>
      </c>
      <c r="F29" s="135">
        <v>315</v>
      </c>
      <c r="G29" s="135">
        <v>320.7</v>
      </c>
      <c r="H29" s="360">
        <f t="shared" si="0"/>
        <v>5.699999999999989</v>
      </c>
      <c r="I29" s="360">
        <f t="shared" si="1"/>
        <v>101.80952380952381</v>
      </c>
      <c r="J29" s="26">
        <f t="shared" si="2"/>
        <v>101.80952380952381</v>
      </c>
      <c r="K29" s="361">
        <f t="shared" si="3"/>
        <v>72.5</v>
      </c>
    </row>
    <row r="30" spans="1:11" s="138" customFormat="1" ht="61.5" customHeight="1">
      <c r="A30" s="105" t="s">
        <v>87</v>
      </c>
      <c r="B30" s="104" t="s">
        <v>59</v>
      </c>
      <c r="C30" s="27">
        <v>972.8</v>
      </c>
      <c r="D30" s="27">
        <v>1067.9</v>
      </c>
      <c r="E30" s="135">
        <v>1067.9</v>
      </c>
      <c r="F30" s="135">
        <v>1067.9</v>
      </c>
      <c r="G30" s="135">
        <v>1043.5</v>
      </c>
      <c r="H30" s="360">
        <f t="shared" si="0"/>
        <v>-24.40000000000009</v>
      </c>
      <c r="I30" s="360">
        <f t="shared" si="1"/>
        <v>97.71514186721603</v>
      </c>
      <c r="J30" s="360">
        <f t="shared" si="2"/>
        <v>97.71514186721603</v>
      </c>
      <c r="K30" s="361">
        <f t="shared" si="3"/>
        <v>70.70000000000005</v>
      </c>
    </row>
    <row r="31" spans="1:11" s="138" customFormat="1" ht="20.25">
      <c r="A31" s="25" t="s">
        <v>88</v>
      </c>
      <c r="B31" s="24" t="s">
        <v>60</v>
      </c>
      <c r="C31" s="27">
        <v>1648.2</v>
      </c>
      <c r="D31" s="27">
        <v>1546.1</v>
      </c>
      <c r="E31" s="135">
        <v>1846.1</v>
      </c>
      <c r="F31" s="135">
        <v>1846.1</v>
      </c>
      <c r="G31" s="135">
        <v>1824.5</v>
      </c>
      <c r="H31" s="360">
        <f t="shared" si="0"/>
        <v>-21.59999999999991</v>
      </c>
      <c r="I31" s="360">
        <f t="shared" si="1"/>
        <v>98.82996587400467</v>
      </c>
      <c r="J31" s="360">
        <f t="shared" si="2"/>
        <v>98.82996587400467</v>
      </c>
      <c r="K31" s="361">
        <f t="shared" si="3"/>
        <v>176.29999999999995</v>
      </c>
    </row>
    <row r="32" spans="1:11" s="138" customFormat="1" ht="20.25">
      <c r="A32" s="25" t="s">
        <v>89</v>
      </c>
      <c r="B32" s="24" t="s">
        <v>61</v>
      </c>
      <c r="C32" s="27">
        <v>10931.9</v>
      </c>
      <c r="D32" s="27">
        <v>9757.8</v>
      </c>
      <c r="E32" s="135">
        <v>9939.6</v>
      </c>
      <c r="F32" s="135">
        <v>9939.6</v>
      </c>
      <c r="G32" s="135">
        <v>9927.8</v>
      </c>
      <c r="H32" s="360">
        <f t="shared" si="0"/>
        <v>-11.800000000001091</v>
      </c>
      <c r="I32" s="360">
        <f t="shared" si="1"/>
        <v>99.88128294901202</v>
      </c>
      <c r="J32" s="360">
        <f t="shared" si="2"/>
        <v>99.88128294901202</v>
      </c>
      <c r="K32" s="361">
        <f t="shared" si="3"/>
        <v>-1004.1000000000004</v>
      </c>
    </row>
    <row r="33" spans="1:11" s="138" customFormat="1" ht="20.25">
      <c r="A33" s="25" t="s">
        <v>90</v>
      </c>
      <c r="B33" s="24" t="s">
        <v>62</v>
      </c>
      <c r="C33" s="27">
        <v>956.9</v>
      </c>
      <c r="D33" s="27">
        <v>600</v>
      </c>
      <c r="E33" s="135">
        <v>1017.1</v>
      </c>
      <c r="F33" s="135">
        <v>1017.1</v>
      </c>
      <c r="G33" s="135">
        <v>1069.3</v>
      </c>
      <c r="H33" s="360">
        <f t="shared" si="0"/>
        <v>52.19999999999993</v>
      </c>
      <c r="I33" s="360">
        <f t="shared" si="1"/>
        <v>105.1322387179235</v>
      </c>
      <c r="J33" s="360">
        <f t="shared" si="2"/>
        <v>105.1322387179235</v>
      </c>
      <c r="K33" s="361">
        <f t="shared" si="3"/>
        <v>112.39999999999998</v>
      </c>
    </row>
    <row r="34" spans="1:11" s="138" customFormat="1" ht="20.25">
      <c r="A34" s="25" t="s">
        <v>186</v>
      </c>
      <c r="B34" s="24" t="s">
        <v>63</v>
      </c>
      <c r="C34" s="27">
        <v>821</v>
      </c>
      <c r="D34" s="27">
        <v>3230.8</v>
      </c>
      <c r="E34" s="135">
        <v>5042.7</v>
      </c>
      <c r="F34" s="135">
        <v>5042.7</v>
      </c>
      <c r="G34" s="135">
        <v>5137.5</v>
      </c>
      <c r="H34" s="360">
        <f t="shared" si="0"/>
        <v>94.80000000000018</v>
      </c>
      <c r="I34" s="360">
        <f t="shared" si="1"/>
        <v>101.87994526741626</v>
      </c>
      <c r="J34" s="360">
        <f t="shared" si="2"/>
        <v>101.87994526741626</v>
      </c>
      <c r="K34" s="361">
        <f t="shared" si="3"/>
        <v>4316.5</v>
      </c>
    </row>
    <row r="35" spans="1:11" s="138" customFormat="1" ht="20.25">
      <c r="A35" s="25" t="s">
        <v>423</v>
      </c>
      <c r="B35" s="24" t="s">
        <v>424</v>
      </c>
      <c r="C35" s="27"/>
      <c r="D35" s="27"/>
      <c r="E35" s="135">
        <v>2</v>
      </c>
      <c r="F35" s="135">
        <v>2</v>
      </c>
      <c r="G35" s="135">
        <v>2.1</v>
      </c>
      <c r="H35" s="360">
        <f t="shared" si="0"/>
        <v>0.10000000000000009</v>
      </c>
      <c r="I35" s="360">
        <f t="shared" si="1"/>
        <v>105</v>
      </c>
      <c r="J35" s="360">
        <f t="shared" si="2"/>
        <v>105</v>
      </c>
      <c r="K35" s="361"/>
    </row>
    <row r="36" spans="1:11" s="138" customFormat="1" ht="20.25">
      <c r="A36" s="25" t="s">
        <v>360</v>
      </c>
      <c r="B36" s="24" t="s">
        <v>361</v>
      </c>
      <c r="C36" s="27">
        <v>52.1</v>
      </c>
      <c r="D36" s="27">
        <v>25</v>
      </c>
      <c r="E36" s="135">
        <v>25</v>
      </c>
      <c r="F36" s="135">
        <v>25</v>
      </c>
      <c r="G36" s="135">
        <v>25</v>
      </c>
      <c r="H36" s="360">
        <f t="shared" si="0"/>
        <v>0</v>
      </c>
      <c r="I36" s="360">
        <f t="shared" si="1"/>
        <v>100</v>
      </c>
      <c r="J36" s="26">
        <f t="shared" si="2"/>
        <v>100</v>
      </c>
      <c r="K36" s="361">
        <f t="shared" si="3"/>
        <v>-27.1</v>
      </c>
    </row>
    <row r="37" spans="1:11" s="138" customFormat="1" ht="24" customHeight="1">
      <c r="A37" s="111">
        <v>18030000</v>
      </c>
      <c r="B37" s="112" t="s">
        <v>64</v>
      </c>
      <c r="C37" s="28">
        <f>SUM(C38,C39)</f>
        <v>13</v>
      </c>
      <c r="D37" s="28">
        <f>SUM(D38,D39)</f>
        <v>3.5</v>
      </c>
      <c r="E37" s="139">
        <f>SUM(E38,E39)</f>
        <v>15.100000000000001</v>
      </c>
      <c r="F37" s="139">
        <f>SUM(F38,F39)</f>
        <v>15.100000000000001</v>
      </c>
      <c r="G37" s="139">
        <f>SUM(G38,G39)</f>
        <v>15.3</v>
      </c>
      <c r="H37" s="26">
        <f t="shared" si="0"/>
        <v>0.1999999999999993</v>
      </c>
      <c r="I37" s="26">
        <f t="shared" si="1"/>
        <v>101.32450331125827</v>
      </c>
      <c r="J37" s="26">
        <f t="shared" si="2"/>
        <v>101.32450331125827</v>
      </c>
      <c r="K37" s="359">
        <f t="shared" si="3"/>
        <v>2.3000000000000007</v>
      </c>
    </row>
    <row r="38" spans="1:11" s="138" customFormat="1" ht="30" customHeight="1">
      <c r="A38" s="105" t="s">
        <v>91</v>
      </c>
      <c r="B38" s="104" t="s">
        <v>65</v>
      </c>
      <c r="C38" s="27">
        <v>6.8</v>
      </c>
      <c r="D38" s="27">
        <v>2.9</v>
      </c>
      <c r="E38" s="135">
        <v>4.7</v>
      </c>
      <c r="F38" s="135">
        <v>4.7</v>
      </c>
      <c r="G38" s="135">
        <v>4.8</v>
      </c>
      <c r="H38" s="360">
        <f t="shared" si="0"/>
        <v>0.09999999999999964</v>
      </c>
      <c r="I38" s="360">
        <f t="shared" si="1"/>
        <v>102.12765957446808</v>
      </c>
      <c r="J38" s="360">
        <f t="shared" si="2"/>
        <v>102.12765957446808</v>
      </c>
      <c r="K38" s="361">
        <f t="shared" si="3"/>
        <v>-2</v>
      </c>
    </row>
    <row r="39" spans="1:11" s="138" customFormat="1" ht="32.25" customHeight="1">
      <c r="A39" s="105" t="s">
        <v>92</v>
      </c>
      <c r="B39" s="104" t="s">
        <v>66</v>
      </c>
      <c r="C39" s="27">
        <v>6.2</v>
      </c>
      <c r="D39" s="27">
        <v>0.6</v>
      </c>
      <c r="E39" s="135">
        <v>10.4</v>
      </c>
      <c r="F39" s="135">
        <v>10.4</v>
      </c>
      <c r="G39" s="135">
        <v>10.5</v>
      </c>
      <c r="H39" s="360">
        <f t="shared" si="0"/>
        <v>0.09999999999999964</v>
      </c>
      <c r="I39" s="360">
        <f t="shared" si="1"/>
        <v>100.96153846153845</v>
      </c>
      <c r="J39" s="360">
        <f t="shared" si="2"/>
        <v>100.96153846153845</v>
      </c>
      <c r="K39" s="361">
        <f t="shared" si="3"/>
        <v>4.3</v>
      </c>
    </row>
    <row r="40" spans="1:11" s="138" customFormat="1" ht="25.5" customHeight="1">
      <c r="A40" s="111">
        <v>18050000</v>
      </c>
      <c r="B40" s="112" t="s">
        <v>67</v>
      </c>
      <c r="C40" s="28">
        <f>SUM(C41,C42,C43)</f>
        <v>14227.5</v>
      </c>
      <c r="D40" s="28">
        <f>SUM(D41,D42,D43)</f>
        <v>13605</v>
      </c>
      <c r="E40" s="28">
        <f>SUM(E41,E42,E43)</f>
        <v>17616</v>
      </c>
      <c r="F40" s="28">
        <f>SUM(F41,F42,F43)</f>
        <v>17616</v>
      </c>
      <c r="G40" s="136">
        <f>SUM(G41:G43)</f>
        <v>18478.300000000003</v>
      </c>
      <c r="H40" s="26">
        <f t="shared" si="0"/>
        <v>862.3000000000029</v>
      </c>
      <c r="I40" s="26">
        <f t="shared" si="1"/>
        <v>104.89498183469574</v>
      </c>
      <c r="J40" s="26">
        <f t="shared" si="2"/>
        <v>104.89498183469574</v>
      </c>
      <c r="K40" s="359">
        <f t="shared" si="3"/>
        <v>4250.800000000003</v>
      </c>
    </row>
    <row r="41" spans="1:11" s="138" customFormat="1" ht="20.25">
      <c r="A41" s="25" t="s">
        <v>187</v>
      </c>
      <c r="B41" s="24" t="s">
        <v>68</v>
      </c>
      <c r="C41" s="27">
        <v>934.8</v>
      </c>
      <c r="D41" s="27">
        <v>770</v>
      </c>
      <c r="E41" s="135">
        <v>1333</v>
      </c>
      <c r="F41" s="135">
        <v>1333</v>
      </c>
      <c r="G41" s="137">
        <v>1325.1</v>
      </c>
      <c r="H41" s="360">
        <f t="shared" si="0"/>
        <v>-7.900000000000091</v>
      </c>
      <c r="I41" s="360">
        <f t="shared" si="1"/>
        <v>99.40735183795948</v>
      </c>
      <c r="J41" s="360">
        <f t="shared" si="2"/>
        <v>99.40735183795948</v>
      </c>
      <c r="K41" s="361">
        <f t="shared" si="3"/>
        <v>390.29999999999995</v>
      </c>
    </row>
    <row r="42" spans="1:11" s="138" customFormat="1" ht="20.25">
      <c r="A42" s="25" t="s">
        <v>188</v>
      </c>
      <c r="B42" s="24" t="s">
        <v>69</v>
      </c>
      <c r="C42" s="27">
        <v>8943.5</v>
      </c>
      <c r="D42" s="27">
        <v>8550</v>
      </c>
      <c r="E42" s="135">
        <v>9199.8</v>
      </c>
      <c r="F42" s="135">
        <v>9199.8</v>
      </c>
      <c r="G42" s="135">
        <v>9505.2</v>
      </c>
      <c r="H42" s="360">
        <f t="shared" si="0"/>
        <v>305.40000000000146</v>
      </c>
      <c r="I42" s="360">
        <f t="shared" si="1"/>
        <v>103.31963738342141</v>
      </c>
      <c r="J42" s="360">
        <f t="shared" si="2"/>
        <v>103.31963738342141</v>
      </c>
      <c r="K42" s="361">
        <f t="shared" si="3"/>
        <v>561.7000000000007</v>
      </c>
    </row>
    <row r="43" spans="1:11" s="138" customFormat="1" ht="63.75" customHeight="1">
      <c r="A43" s="105" t="s">
        <v>93</v>
      </c>
      <c r="B43" s="24" t="s">
        <v>94</v>
      </c>
      <c r="C43" s="27">
        <v>4349.2</v>
      </c>
      <c r="D43" s="27">
        <v>4285</v>
      </c>
      <c r="E43" s="135">
        <v>7083.2</v>
      </c>
      <c r="F43" s="135">
        <v>7083.2</v>
      </c>
      <c r="G43" s="135">
        <v>7648</v>
      </c>
      <c r="H43" s="360">
        <f t="shared" si="0"/>
        <v>564.8000000000002</v>
      </c>
      <c r="I43" s="360">
        <f t="shared" si="1"/>
        <v>107.97379715382877</v>
      </c>
      <c r="J43" s="360">
        <f t="shared" si="2"/>
        <v>107.97379715382877</v>
      </c>
      <c r="K43" s="361">
        <f t="shared" si="3"/>
        <v>3298.8</v>
      </c>
    </row>
    <row r="44" spans="1:11" s="140" customFormat="1" ht="24" customHeight="1">
      <c r="A44" s="19">
        <v>20000000</v>
      </c>
      <c r="B44" s="20" t="s">
        <v>6</v>
      </c>
      <c r="C44" s="26">
        <f>C45+C51+C62</f>
        <v>1271</v>
      </c>
      <c r="D44" s="26">
        <f>D45+D51+D62+D61</f>
        <v>209.2</v>
      </c>
      <c r="E44" s="26">
        <f>E45+E51+E62+E61</f>
        <v>1710.9</v>
      </c>
      <c r="F44" s="26">
        <f>F45+F51+F62</f>
        <v>1710.9</v>
      </c>
      <c r="G44" s="26">
        <f>G45+G51+G62</f>
        <v>2493.3</v>
      </c>
      <c r="H44" s="26">
        <f t="shared" si="0"/>
        <v>782.4000000000001</v>
      </c>
      <c r="I44" s="26">
        <f t="shared" si="1"/>
        <v>145.73031737681924</v>
      </c>
      <c r="J44" s="26">
        <f t="shared" si="2"/>
        <v>145.73031737681924</v>
      </c>
      <c r="K44" s="359">
        <f t="shared" si="3"/>
        <v>1222.3000000000002</v>
      </c>
    </row>
    <row r="45" spans="1:11" s="138" customFormat="1" ht="42" customHeight="1">
      <c r="A45" s="111">
        <v>21000000</v>
      </c>
      <c r="B45" s="22" t="s">
        <v>7</v>
      </c>
      <c r="C45" s="136">
        <f>C46+C47</f>
        <v>114.4</v>
      </c>
      <c r="D45" s="136">
        <f>D46+D47</f>
        <v>30.6</v>
      </c>
      <c r="E45" s="136">
        <f>E46+E47</f>
        <v>226.20000000000002</v>
      </c>
      <c r="F45" s="136">
        <f>F46+F47</f>
        <v>226.20000000000002</v>
      </c>
      <c r="G45" s="136">
        <f>G46+G47</f>
        <v>239.1</v>
      </c>
      <c r="H45" s="26">
        <f t="shared" si="0"/>
        <v>12.899999999999977</v>
      </c>
      <c r="I45" s="26">
        <f t="shared" si="1"/>
        <v>105.70291777188328</v>
      </c>
      <c r="J45" s="26">
        <f t="shared" si="2"/>
        <v>105.70291777188328</v>
      </c>
      <c r="K45" s="359">
        <f t="shared" si="3"/>
        <v>124.69999999999999</v>
      </c>
    </row>
    <row r="46" spans="1:11" s="138" customFormat="1" ht="67.5" customHeight="1">
      <c r="A46" s="103">
        <v>21010300</v>
      </c>
      <c r="B46" s="104" t="s">
        <v>98</v>
      </c>
      <c r="C46" s="137">
        <v>0</v>
      </c>
      <c r="D46" s="137">
        <v>0</v>
      </c>
      <c r="E46" s="137">
        <v>0.4</v>
      </c>
      <c r="F46" s="137">
        <v>0.4</v>
      </c>
      <c r="G46" s="137">
        <v>0.4</v>
      </c>
      <c r="H46" s="26">
        <f t="shared" si="0"/>
        <v>0</v>
      </c>
      <c r="I46" s="26">
        <f t="shared" si="1"/>
        <v>100</v>
      </c>
      <c r="J46" s="26">
        <f t="shared" si="2"/>
        <v>100</v>
      </c>
      <c r="K46" s="361">
        <f t="shared" si="3"/>
        <v>0.4</v>
      </c>
    </row>
    <row r="47" spans="1:11" s="138" customFormat="1" ht="20.25">
      <c r="A47" s="23">
        <v>21080000</v>
      </c>
      <c r="B47" s="24" t="s">
        <v>8</v>
      </c>
      <c r="C47" s="27">
        <v>114.4</v>
      </c>
      <c r="D47" s="27">
        <v>30.6</v>
      </c>
      <c r="E47" s="135">
        <v>225.8</v>
      </c>
      <c r="F47" s="135">
        <v>225.8</v>
      </c>
      <c r="G47" s="135">
        <v>238.7</v>
      </c>
      <c r="H47" s="360">
        <f t="shared" si="0"/>
        <v>12.899999999999977</v>
      </c>
      <c r="I47" s="360">
        <f t="shared" si="1"/>
        <v>105.71302037201062</v>
      </c>
      <c r="J47" s="360">
        <f t="shared" si="2"/>
        <v>105.71302037201062</v>
      </c>
      <c r="K47" s="361">
        <f t="shared" si="3"/>
        <v>124.29999999999998</v>
      </c>
    </row>
    <row r="48" spans="1:11" s="138" customFormat="1" ht="21.75" customHeight="1">
      <c r="A48" s="25" t="s">
        <v>189</v>
      </c>
      <c r="B48" s="24" t="s">
        <v>73</v>
      </c>
      <c r="C48" s="27">
        <v>85.4</v>
      </c>
      <c r="D48" s="27">
        <v>30.6</v>
      </c>
      <c r="E48" s="135">
        <v>177.2</v>
      </c>
      <c r="F48" s="135">
        <v>177.2</v>
      </c>
      <c r="G48" s="135">
        <v>188.4</v>
      </c>
      <c r="H48" s="360">
        <f t="shared" si="0"/>
        <v>11.200000000000017</v>
      </c>
      <c r="I48" s="360">
        <f t="shared" si="1"/>
        <v>106.32054176072236</v>
      </c>
      <c r="J48" s="360">
        <f t="shared" si="2"/>
        <v>106.32054176072236</v>
      </c>
      <c r="K48" s="361">
        <f t="shared" si="3"/>
        <v>103</v>
      </c>
    </row>
    <row r="49" spans="1:11" s="138" customFormat="1" ht="61.5" customHeight="1" hidden="1">
      <c r="A49" s="25" t="s">
        <v>141</v>
      </c>
      <c r="B49" s="24" t="s">
        <v>142</v>
      </c>
      <c r="C49" s="27">
        <v>0</v>
      </c>
      <c r="D49" s="27"/>
      <c r="E49" s="135">
        <v>0</v>
      </c>
      <c r="F49" s="135"/>
      <c r="G49" s="135">
        <v>0</v>
      </c>
      <c r="H49" s="26">
        <f t="shared" si="0"/>
        <v>0</v>
      </c>
      <c r="I49" s="26">
        <f t="shared" si="1"/>
        <v>0</v>
      </c>
      <c r="J49" s="26">
        <f t="shared" si="2"/>
      </c>
      <c r="K49" s="361">
        <f t="shared" si="3"/>
        <v>0</v>
      </c>
    </row>
    <row r="50" spans="1:11" s="138" customFormat="1" ht="63.75" customHeight="1">
      <c r="A50" s="105" t="s">
        <v>141</v>
      </c>
      <c r="B50" s="113" t="s">
        <v>300</v>
      </c>
      <c r="C50" s="27">
        <v>29</v>
      </c>
      <c r="D50" s="27"/>
      <c r="E50" s="135">
        <v>48.6</v>
      </c>
      <c r="F50" s="135">
        <v>48.6</v>
      </c>
      <c r="G50" s="135">
        <v>50.3</v>
      </c>
      <c r="H50" s="26">
        <f t="shared" si="0"/>
        <v>1.6999999999999957</v>
      </c>
      <c r="I50" s="26">
        <f t="shared" si="1"/>
        <v>103.49794238683128</v>
      </c>
      <c r="J50" s="26">
        <f t="shared" si="2"/>
        <v>103.49794238683128</v>
      </c>
      <c r="K50" s="361">
        <f t="shared" si="3"/>
        <v>21.299999999999997</v>
      </c>
    </row>
    <row r="51" spans="1:11" s="138" customFormat="1" ht="40.5">
      <c r="A51" s="111">
        <v>22000000</v>
      </c>
      <c r="B51" s="22" t="s">
        <v>74</v>
      </c>
      <c r="C51" s="28">
        <f>C52+C56+C58+C61</f>
        <v>444.7</v>
      </c>
      <c r="D51" s="28">
        <f>D52+D56+D58</f>
        <v>143.1</v>
      </c>
      <c r="E51" s="28">
        <f>E52+E56+E58</f>
        <v>904.7</v>
      </c>
      <c r="F51" s="28">
        <f>F52+F56+F58+F61</f>
        <v>934.7</v>
      </c>
      <c r="G51" s="28">
        <f>G52+G56+G58+G61</f>
        <v>954.1000000000003</v>
      </c>
      <c r="H51" s="26">
        <f t="shared" si="0"/>
        <v>19.400000000000205</v>
      </c>
      <c r="I51" s="26">
        <f t="shared" si="1"/>
        <v>105.4603736045098</v>
      </c>
      <c r="J51" s="26">
        <f t="shared" si="2"/>
        <v>102.07553225633896</v>
      </c>
      <c r="K51" s="359">
        <f t="shared" si="3"/>
        <v>509.40000000000026</v>
      </c>
    </row>
    <row r="52" spans="1:11" s="138" customFormat="1" ht="27.75" customHeight="1">
      <c r="A52" s="103">
        <v>22010000</v>
      </c>
      <c r="B52" s="104" t="s">
        <v>389</v>
      </c>
      <c r="C52" s="27">
        <f>C53+C54+C55</f>
        <v>373.4</v>
      </c>
      <c r="D52" s="27">
        <f>D53+D54+D55</f>
        <v>141.6</v>
      </c>
      <c r="E52" s="27">
        <f>E53+E54+E55</f>
        <v>721.5</v>
      </c>
      <c r="F52" s="27">
        <f>F53+F54+F55</f>
        <v>721.5</v>
      </c>
      <c r="G52" s="27">
        <f>G53+G54+G55</f>
        <v>766.1000000000001</v>
      </c>
      <c r="H52" s="360">
        <f t="shared" si="0"/>
        <v>44.600000000000136</v>
      </c>
      <c r="I52" s="360">
        <f t="shared" si="1"/>
        <v>106.1815661815662</v>
      </c>
      <c r="J52" s="360">
        <f t="shared" si="2"/>
        <v>106.1815661815662</v>
      </c>
      <c r="K52" s="361">
        <f t="shared" si="3"/>
        <v>392.70000000000016</v>
      </c>
    </row>
    <row r="53" spans="1:11" s="138" customFormat="1" ht="63.75" customHeight="1">
      <c r="A53" s="103">
        <v>22010300</v>
      </c>
      <c r="B53" s="104" t="s">
        <v>111</v>
      </c>
      <c r="C53" s="27">
        <v>1</v>
      </c>
      <c r="D53" s="27">
        <v>0.1</v>
      </c>
      <c r="E53" s="135">
        <v>3</v>
      </c>
      <c r="F53" s="135">
        <v>3</v>
      </c>
      <c r="G53" s="135">
        <v>4.1</v>
      </c>
      <c r="H53" s="360">
        <f t="shared" si="0"/>
        <v>1.0999999999999996</v>
      </c>
      <c r="I53" s="360">
        <f t="shared" si="1"/>
        <v>136.66666666666666</v>
      </c>
      <c r="J53" s="360">
        <f t="shared" si="2"/>
        <v>136.66666666666666</v>
      </c>
      <c r="K53" s="361">
        <f t="shared" si="3"/>
        <v>3.0999999999999996</v>
      </c>
    </row>
    <row r="54" spans="1:11" s="138" customFormat="1" ht="29.25" customHeight="1">
      <c r="A54" s="103">
        <v>22012500</v>
      </c>
      <c r="B54" s="104" t="s">
        <v>390</v>
      </c>
      <c r="C54" s="27">
        <v>262</v>
      </c>
      <c r="D54" s="27">
        <v>78</v>
      </c>
      <c r="E54" s="135">
        <v>588.9</v>
      </c>
      <c r="F54" s="135">
        <v>588.9</v>
      </c>
      <c r="G54" s="135">
        <v>626.7</v>
      </c>
      <c r="H54" s="360">
        <f t="shared" si="0"/>
        <v>37.80000000000007</v>
      </c>
      <c r="I54" s="360">
        <f t="shared" si="1"/>
        <v>106.41874681609782</v>
      </c>
      <c r="J54" s="360">
        <f t="shared" si="2"/>
        <v>106.41874681609782</v>
      </c>
      <c r="K54" s="361">
        <f t="shared" si="3"/>
        <v>364.70000000000005</v>
      </c>
    </row>
    <row r="55" spans="1:11" s="138" customFormat="1" ht="48" customHeight="1">
      <c r="A55" s="106">
        <v>22012600</v>
      </c>
      <c r="B55" s="113" t="s">
        <v>132</v>
      </c>
      <c r="C55" s="27">
        <v>110.4</v>
      </c>
      <c r="D55" s="27">
        <v>63.5</v>
      </c>
      <c r="E55" s="135">
        <v>129.6</v>
      </c>
      <c r="F55" s="135">
        <v>129.6</v>
      </c>
      <c r="G55" s="135">
        <v>135.3</v>
      </c>
      <c r="H55" s="360">
        <f t="shared" si="0"/>
        <v>5.700000000000017</v>
      </c>
      <c r="I55" s="360">
        <f t="shared" si="1"/>
        <v>104.39814814814817</v>
      </c>
      <c r="J55" s="360">
        <f t="shared" si="2"/>
        <v>104.39814814814817</v>
      </c>
      <c r="K55" s="361">
        <f t="shared" si="3"/>
        <v>24.900000000000006</v>
      </c>
    </row>
    <row r="56" spans="1:11" s="138" customFormat="1" ht="60.75">
      <c r="A56" s="105" t="s">
        <v>99</v>
      </c>
      <c r="B56" s="104" t="s">
        <v>109</v>
      </c>
      <c r="C56" s="27">
        <v>54.7</v>
      </c>
      <c r="D56" s="27">
        <v>0</v>
      </c>
      <c r="E56" s="135">
        <v>177.1</v>
      </c>
      <c r="F56" s="135">
        <v>177.1</v>
      </c>
      <c r="G56" s="135">
        <v>177.1</v>
      </c>
      <c r="H56" s="360">
        <f t="shared" si="0"/>
        <v>0</v>
      </c>
      <c r="I56" s="360">
        <f t="shared" si="1"/>
        <v>100</v>
      </c>
      <c r="J56" s="360">
        <f t="shared" si="2"/>
        <v>100</v>
      </c>
      <c r="K56" s="361">
        <f t="shared" si="3"/>
        <v>122.39999999999999</v>
      </c>
    </row>
    <row r="57" spans="1:11" s="138" customFormat="1" ht="64.5" customHeight="1">
      <c r="A57" s="105" t="s">
        <v>100</v>
      </c>
      <c r="B57" s="104" t="s">
        <v>110</v>
      </c>
      <c r="C57" s="27">
        <v>54.7</v>
      </c>
      <c r="D57" s="27">
        <v>0</v>
      </c>
      <c r="E57" s="135">
        <v>177.1</v>
      </c>
      <c r="F57" s="135">
        <v>177.1</v>
      </c>
      <c r="G57" s="135">
        <v>177.1</v>
      </c>
      <c r="H57" s="360">
        <f t="shared" si="0"/>
        <v>0</v>
      </c>
      <c r="I57" s="360">
        <f t="shared" si="1"/>
        <v>100</v>
      </c>
      <c r="J57" s="360">
        <f t="shared" si="2"/>
        <v>100</v>
      </c>
      <c r="K57" s="361">
        <f t="shared" si="3"/>
        <v>122.39999999999999</v>
      </c>
    </row>
    <row r="58" spans="1:11" s="138" customFormat="1" ht="24.75" customHeight="1">
      <c r="A58" s="111">
        <v>22090000</v>
      </c>
      <c r="B58" s="112" t="s">
        <v>75</v>
      </c>
      <c r="C58" s="27">
        <f>C59+C60</f>
        <v>3</v>
      </c>
      <c r="D58" s="27">
        <f>D59+D60</f>
        <v>1.5</v>
      </c>
      <c r="E58" s="27">
        <f>E59+E60</f>
        <v>6.1</v>
      </c>
      <c r="F58" s="27">
        <f>F59+F60</f>
        <v>6.1</v>
      </c>
      <c r="G58" s="27">
        <f>G59+G60</f>
        <v>6.699999999999999</v>
      </c>
      <c r="H58" s="26">
        <f t="shared" si="0"/>
        <v>0.5999999999999996</v>
      </c>
      <c r="I58" s="26">
        <f t="shared" si="1"/>
        <v>109.83606557377048</v>
      </c>
      <c r="J58" s="26">
        <f t="shared" si="2"/>
        <v>109.83606557377048</v>
      </c>
      <c r="K58" s="359">
        <f t="shared" si="3"/>
        <v>3.6999999999999993</v>
      </c>
    </row>
    <row r="59" spans="1:11" s="138" customFormat="1" ht="63" customHeight="1">
      <c r="A59" s="105" t="s">
        <v>101</v>
      </c>
      <c r="B59" s="24" t="s">
        <v>76</v>
      </c>
      <c r="C59" s="27">
        <v>1.2</v>
      </c>
      <c r="D59" s="27">
        <v>1.5</v>
      </c>
      <c r="E59" s="27">
        <v>3.6</v>
      </c>
      <c r="F59" s="27">
        <v>3.6</v>
      </c>
      <c r="G59" s="27">
        <v>3.8</v>
      </c>
      <c r="H59" s="360">
        <f t="shared" si="0"/>
        <v>0.19999999999999973</v>
      </c>
      <c r="I59" s="360">
        <f t="shared" si="1"/>
        <v>105.55555555555556</v>
      </c>
      <c r="J59" s="360">
        <f t="shared" si="2"/>
        <v>105.55555555555556</v>
      </c>
      <c r="K59" s="361">
        <f t="shared" si="3"/>
        <v>2.5999999999999996</v>
      </c>
    </row>
    <row r="60" spans="1:11" s="138" customFormat="1" ht="65.25" customHeight="1">
      <c r="A60" s="105" t="s">
        <v>102</v>
      </c>
      <c r="B60" s="104" t="s">
        <v>103</v>
      </c>
      <c r="C60" s="27">
        <v>1.8</v>
      </c>
      <c r="D60" s="27">
        <v>0</v>
      </c>
      <c r="E60" s="135">
        <v>2.5</v>
      </c>
      <c r="F60" s="135">
        <v>2.5</v>
      </c>
      <c r="G60" s="135">
        <v>2.9</v>
      </c>
      <c r="H60" s="360">
        <f t="shared" si="0"/>
        <v>0.3999999999999999</v>
      </c>
      <c r="I60" s="360">
        <f t="shared" si="1"/>
        <v>115.99999999999999</v>
      </c>
      <c r="J60" s="360">
        <f t="shared" si="2"/>
        <v>115.99999999999999</v>
      </c>
      <c r="K60" s="361">
        <f t="shared" si="3"/>
        <v>1.0999999999999999</v>
      </c>
    </row>
    <row r="61" spans="1:11" s="141" customFormat="1" ht="118.5" customHeight="1">
      <c r="A61" s="114" t="s">
        <v>358</v>
      </c>
      <c r="B61" s="115" t="s">
        <v>359</v>
      </c>
      <c r="C61" s="28">
        <v>13.6</v>
      </c>
      <c r="D61" s="28">
        <v>30</v>
      </c>
      <c r="E61" s="139">
        <v>30</v>
      </c>
      <c r="F61" s="139">
        <v>30</v>
      </c>
      <c r="G61" s="139">
        <v>4.2</v>
      </c>
      <c r="H61" s="26">
        <f t="shared" si="0"/>
        <v>-25.8</v>
      </c>
      <c r="I61" s="26">
        <f t="shared" si="1"/>
        <v>14.000000000000002</v>
      </c>
      <c r="J61" s="26">
        <f t="shared" si="2"/>
        <v>14.000000000000002</v>
      </c>
      <c r="K61" s="359">
        <f t="shared" si="3"/>
        <v>-9.399999999999999</v>
      </c>
    </row>
    <row r="62" spans="1:11" s="138" customFormat="1" ht="20.25">
      <c r="A62" s="111">
        <v>24000000</v>
      </c>
      <c r="B62" s="22" t="s">
        <v>77</v>
      </c>
      <c r="C62" s="28">
        <f>SUM(C63,C64)</f>
        <v>711.9</v>
      </c>
      <c r="D62" s="28">
        <f>SUM(D63,D64)</f>
        <v>5.5</v>
      </c>
      <c r="E62" s="139">
        <f>SUM(E63,E64)</f>
        <v>550</v>
      </c>
      <c r="F62" s="139">
        <f>SUM(F63,F64)</f>
        <v>550</v>
      </c>
      <c r="G62" s="139">
        <f>SUM(G63,G64)</f>
        <v>1300.1</v>
      </c>
      <c r="H62" s="26">
        <f t="shared" si="0"/>
        <v>750.0999999999999</v>
      </c>
      <c r="I62" s="26">
        <f t="shared" si="1"/>
        <v>236.38181818181815</v>
      </c>
      <c r="J62" s="26">
        <f t="shared" si="2"/>
        <v>236.38181818181815</v>
      </c>
      <c r="K62" s="359">
        <f t="shared" si="3"/>
        <v>588.1999999999999</v>
      </c>
    </row>
    <row r="63" spans="1:11" s="138" customFormat="1" ht="22.5" customHeight="1">
      <c r="A63" s="105" t="s">
        <v>104</v>
      </c>
      <c r="B63" s="24" t="s">
        <v>8</v>
      </c>
      <c r="C63" s="27">
        <v>708.9</v>
      </c>
      <c r="D63" s="27">
        <v>5.5</v>
      </c>
      <c r="E63" s="135">
        <v>550</v>
      </c>
      <c r="F63" s="135">
        <v>550</v>
      </c>
      <c r="G63" s="135">
        <v>1300.1</v>
      </c>
      <c r="H63" s="360">
        <f t="shared" si="0"/>
        <v>750.0999999999999</v>
      </c>
      <c r="I63" s="360">
        <f t="shared" si="1"/>
        <v>236.38181818181815</v>
      </c>
      <c r="J63" s="360">
        <f t="shared" si="2"/>
        <v>236.38181818181815</v>
      </c>
      <c r="K63" s="361">
        <f t="shared" si="3"/>
        <v>591.1999999999999</v>
      </c>
    </row>
    <row r="64" spans="1:11" s="138" customFormat="1" ht="96" customHeight="1">
      <c r="A64" s="116">
        <v>24062200</v>
      </c>
      <c r="B64" s="107" t="s">
        <v>160</v>
      </c>
      <c r="C64" s="27">
        <v>3</v>
      </c>
      <c r="D64" s="27">
        <v>0</v>
      </c>
      <c r="E64" s="135">
        <v>0</v>
      </c>
      <c r="F64" s="135">
        <v>0</v>
      </c>
      <c r="G64" s="135">
        <v>0</v>
      </c>
      <c r="H64" s="360">
        <f t="shared" si="0"/>
        <v>0</v>
      </c>
      <c r="I64" s="360">
        <f t="shared" si="1"/>
        <v>0</v>
      </c>
      <c r="J64" s="360">
        <f t="shared" si="2"/>
      </c>
      <c r="K64" s="361">
        <f t="shared" si="3"/>
        <v>-3</v>
      </c>
    </row>
    <row r="65" spans="1:11" s="138" customFormat="1" ht="20.25" hidden="1">
      <c r="A65" s="114" t="s">
        <v>105</v>
      </c>
      <c r="B65" s="22" t="s">
        <v>106</v>
      </c>
      <c r="C65" s="28">
        <f>SUM(C66)</f>
        <v>0</v>
      </c>
      <c r="D65" s="28"/>
      <c r="E65" s="28">
        <f>SUM(E66)</f>
        <v>0</v>
      </c>
      <c r="F65" s="28"/>
      <c r="G65" s="28">
        <f>SUM(G66)</f>
        <v>0</v>
      </c>
      <c r="H65" s="26">
        <f t="shared" si="0"/>
        <v>0</v>
      </c>
      <c r="I65" s="26">
        <f t="shared" si="1"/>
        <v>0</v>
      </c>
      <c r="J65" s="26">
        <f t="shared" si="2"/>
      </c>
      <c r="K65" s="361">
        <f t="shared" si="3"/>
        <v>0</v>
      </c>
    </row>
    <row r="66" spans="1:11" s="138" customFormat="1" ht="10.5" customHeight="1" hidden="1">
      <c r="A66" s="105" t="s">
        <v>164</v>
      </c>
      <c r="B66" s="107" t="s">
        <v>165</v>
      </c>
      <c r="C66" s="27">
        <v>0</v>
      </c>
      <c r="D66" s="27"/>
      <c r="E66" s="135">
        <v>0</v>
      </c>
      <c r="F66" s="135"/>
      <c r="G66" s="135">
        <v>0</v>
      </c>
      <c r="H66" s="26">
        <f t="shared" si="0"/>
        <v>0</v>
      </c>
      <c r="I66" s="26">
        <f t="shared" si="1"/>
        <v>0</v>
      </c>
      <c r="J66" s="26">
        <f t="shared" si="2"/>
      </c>
      <c r="K66" s="361">
        <f t="shared" si="3"/>
        <v>0</v>
      </c>
    </row>
    <row r="67" spans="1:11" s="211" customFormat="1" ht="26.25" customHeight="1">
      <c r="A67" s="117"/>
      <c r="B67" s="118" t="s">
        <v>53</v>
      </c>
      <c r="C67" s="29">
        <f>C7+C44+C65</f>
        <v>138528.90000000002</v>
      </c>
      <c r="D67" s="29">
        <f>D7+D44+D65</f>
        <v>139088.80000000002</v>
      </c>
      <c r="E67" s="29">
        <f>E7+E44+E65</f>
        <v>195165.29999999996</v>
      </c>
      <c r="F67" s="29">
        <f>F7+F44+F65</f>
        <v>195165.29999999996</v>
      </c>
      <c r="G67" s="29">
        <f>G7+G44+G65</f>
        <v>186841.90000000002</v>
      </c>
      <c r="H67" s="26">
        <f t="shared" si="0"/>
        <v>-8323.399999999936</v>
      </c>
      <c r="I67" s="26">
        <f t="shared" si="1"/>
        <v>95.73520497752422</v>
      </c>
      <c r="J67" s="26">
        <f t="shared" si="2"/>
        <v>95.73520497752422</v>
      </c>
      <c r="K67" s="359">
        <f t="shared" si="3"/>
        <v>48313</v>
      </c>
    </row>
    <row r="68" spans="1:11" s="211" customFormat="1" ht="26.25" customHeight="1">
      <c r="A68" s="119">
        <v>40000000</v>
      </c>
      <c r="B68" s="20" t="s">
        <v>52</v>
      </c>
      <c r="C68" s="142">
        <f>C69+C70+C88+C82</f>
        <v>85334.40000000001</v>
      </c>
      <c r="D68" s="142">
        <f>D69+D70+D88+D82</f>
        <v>58997</v>
      </c>
      <c r="E68" s="142">
        <f>E69+E70+E88+E82</f>
        <v>63106.9</v>
      </c>
      <c r="F68" s="142">
        <f>F69+F70+F88+F82</f>
        <v>63106.9</v>
      </c>
      <c r="G68" s="142">
        <f>G69+G70+G88+G82</f>
        <v>63101.4</v>
      </c>
      <c r="H68" s="26">
        <f t="shared" si="0"/>
        <v>-5.5</v>
      </c>
      <c r="I68" s="26">
        <f t="shared" si="1"/>
        <v>99.99128462973145</v>
      </c>
      <c r="J68" s="26">
        <f t="shared" si="2"/>
        <v>99.99128462973145</v>
      </c>
      <c r="K68" s="359">
        <f t="shared" si="3"/>
        <v>-22233.000000000007</v>
      </c>
    </row>
    <row r="69" spans="1:11" s="212" customFormat="1" ht="26.25" customHeight="1">
      <c r="A69" s="120">
        <v>41020100</v>
      </c>
      <c r="B69" s="121" t="s">
        <v>166</v>
      </c>
      <c r="C69" s="28">
        <v>9219.1</v>
      </c>
      <c r="D69" s="28">
        <v>10863.6</v>
      </c>
      <c r="E69" s="28">
        <v>10863.6</v>
      </c>
      <c r="F69" s="28">
        <v>10863.6</v>
      </c>
      <c r="G69" s="28">
        <v>10863.6</v>
      </c>
      <c r="H69" s="26">
        <f t="shared" si="0"/>
        <v>0</v>
      </c>
      <c r="I69" s="26">
        <f t="shared" si="1"/>
        <v>100</v>
      </c>
      <c r="J69" s="26">
        <f t="shared" si="2"/>
        <v>100</v>
      </c>
      <c r="K69" s="359">
        <f t="shared" si="3"/>
        <v>1644.5</v>
      </c>
    </row>
    <row r="70" spans="1:11" s="138" customFormat="1" ht="20.25" customHeight="1">
      <c r="A70" s="122">
        <v>41030000</v>
      </c>
      <c r="B70" s="109" t="s">
        <v>153</v>
      </c>
      <c r="C70" s="136">
        <f>SUM(C71:C81)</f>
        <v>60520.8</v>
      </c>
      <c r="D70" s="136">
        <f>SUM(D71:D81)</f>
        <v>46994.6</v>
      </c>
      <c r="E70" s="136">
        <f>SUM(E71:E81)</f>
        <v>50630</v>
      </c>
      <c r="F70" s="136">
        <f>SUM(F71:F81)</f>
        <v>50630</v>
      </c>
      <c r="G70" s="136">
        <f>SUM(G71:G81)</f>
        <v>50630</v>
      </c>
      <c r="H70" s="26">
        <f t="shared" si="0"/>
        <v>0</v>
      </c>
      <c r="I70" s="26">
        <f t="shared" si="1"/>
        <v>100</v>
      </c>
      <c r="J70" s="26">
        <f t="shared" si="2"/>
        <v>100</v>
      </c>
      <c r="K70" s="359">
        <f t="shared" si="3"/>
        <v>-9890.800000000003</v>
      </c>
    </row>
    <row r="71" spans="1:11" s="138" customFormat="1" ht="39" customHeight="1" hidden="1" thickBot="1">
      <c r="A71" s="116"/>
      <c r="B71" s="107"/>
      <c r="C71" s="137"/>
      <c r="D71" s="137"/>
      <c r="E71" s="137"/>
      <c r="F71" s="137"/>
      <c r="G71" s="137"/>
      <c r="H71" s="26">
        <f t="shared" si="0"/>
        <v>0</v>
      </c>
      <c r="I71" s="26">
        <f t="shared" si="1"/>
        <v>0</v>
      </c>
      <c r="J71" s="26">
        <f t="shared" si="2"/>
      </c>
      <c r="K71" s="361">
        <f t="shared" si="3"/>
        <v>0</v>
      </c>
    </row>
    <row r="72" spans="1:11" s="138" customFormat="1" ht="42" customHeight="1">
      <c r="A72" s="116">
        <v>41033900</v>
      </c>
      <c r="B72" s="107" t="s">
        <v>78</v>
      </c>
      <c r="C72" s="137">
        <v>60520.8</v>
      </c>
      <c r="D72" s="137">
        <v>46994.6</v>
      </c>
      <c r="E72" s="137">
        <v>50630</v>
      </c>
      <c r="F72" s="137">
        <v>50630</v>
      </c>
      <c r="G72" s="137">
        <v>50630</v>
      </c>
      <c r="H72" s="26">
        <f t="shared" si="0"/>
        <v>0</v>
      </c>
      <c r="I72" s="360">
        <f t="shared" si="1"/>
        <v>100</v>
      </c>
      <c r="J72" s="360">
        <f t="shared" si="2"/>
        <v>100</v>
      </c>
      <c r="K72" s="361">
        <f t="shared" si="3"/>
        <v>-9890.800000000003</v>
      </c>
    </row>
    <row r="73" spans="1:11" s="138" customFormat="1" ht="20.25" customHeight="1" hidden="1" thickBot="1">
      <c r="A73" s="103">
        <v>41034200</v>
      </c>
      <c r="B73" s="107" t="s">
        <v>158</v>
      </c>
      <c r="C73" s="137">
        <v>0</v>
      </c>
      <c r="D73" s="137"/>
      <c r="E73" s="137">
        <v>0</v>
      </c>
      <c r="F73" s="137"/>
      <c r="G73" s="137">
        <v>0</v>
      </c>
      <c r="H73" s="26">
        <f t="shared" si="0"/>
        <v>0</v>
      </c>
      <c r="I73" s="360">
        <f t="shared" si="1"/>
        <v>0</v>
      </c>
      <c r="J73" s="360">
        <f t="shared" si="2"/>
      </c>
      <c r="K73" s="361">
        <f t="shared" si="3"/>
        <v>0</v>
      </c>
    </row>
    <row r="74" spans="1:11" s="138" customFormat="1" ht="19.5" customHeight="1" hidden="1" thickBot="1">
      <c r="A74" s="105"/>
      <c r="B74" s="24"/>
      <c r="C74" s="143"/>
      <c r="D74" s="143"/>
      <c r="E74" s="135"/>
      <c r="F74" s="135"/>
      <c r="G74" s="135"/>
      <c r="H74" s="26">
        <f t="shared" si="0"/>
        <v>0</v>
      </c>
      <c r="I74" s="360">
        <f t="shared" si="1"/>
        <v>0</v>
      </c>
      <c r="J74" s="360">
        <f t="shared" si="2"/>
      </c>
      <c r="K74" s="361">
        <f t="shared" si="3"/>
        <v>0</v>
      </c>
    </row>
    <row r="75" spans="1:11" s="138" customFormat="1" ht="23.25" customHeight="1" hidden="1">
      <c r="A75" s="122">
        <v>41040000</v>
      </c>
      <c r="B75" s="109" t="s">
        <v>159</v>
      </c>
      <c r="C75" s="136">
        <f>SUM(C76,C77)</f>
        <v>0</v>
      </c>
      <c r="D75" s="136"/>
      <c r="E75" s="136">
        <f>SUM(E76,E77)</f>
        <v>0</v>
      </c>
      <c r="F75" s="136"/>
      <c r="G75" s="136">
        <f>SUM(G76,G77)</f>
        <v>0</v>
      </c>
      <c r="H75" s="26">
        <f aca="true" t="shared" si="4" ref="H75:H81">G75-F75</f>
        <v>0</v>
      </c>
      <c r="I75" s="360">
        <f aca="true" t="shared" si="5" ref="I75:I81">IF(E75=0,0,G75/E75*100)</f>
        <v>0</v>
      </c>
      <c r="J75" s="360">
        <f aca="true" t="shared" si="6" ref="J75:J81">IF(F75=0,"",$G75/F75*100)</f>
      </c>
      <c r="K75" s="361">
        <f aca="true" t="shared" si="7" ref="K75:K81">G75-C75</f>
        <v>0</v>
      </c>
    </row>
    <row r="76" spans="1:11" s="138" customFormat="1" ht="18" customHeight="1" hidden="1">
      <c r="A76" s="122"/>
      <c r="B76" s="107"/>
      <c r="C76" s="137"/>
      <c r="D76" s="137"/>
      <c r="E76" s="137"/>
      <c r="F76" s="137"/>
      <c r="G76" s="137"/>
      <c r="H76" s="26">
        <f t="shared" si="4"/>
        <v>0</v>
      </c>
      <c r="I76" s="360">
        <f t="shared" si="5"/>
        <v>0</v>
      </c>
      <c r="J76" s="360">
        <f t="shared" si="6"/>
      </c>
      <c r="K76" s="361">
        <f t="shared" si="7"/>
        <v>0</v>
      </c>
    </row>
    <row r="77" spans="1:11" s="138" customFormat="1" ht="30.75" customHeight="1" hidden="1">
      <c r="A77" s="116"/>
      <c r="B77" s="107"/>
      <c r="C77" s="143"/>
      <c r="D77" s="143"/>
      <c r="E77" s="135"/>
      <c r="F77" s="135"/>
      <c r="G77" s="135"/>
      <c r="H77" s="26">
        <f t="shared" si="4"/>
        <v>0</v>
      </c>
      <c r="I77" s="360">
        <f t="shared" si="5"/>
        <v>0</v>
      </c>
      <c r="J77" s="360">
        <f t="shared" si="6"/>
      </c>
      <c r="K77" s="361">
        <f t="shared" si="7"/>
        <v>0</v>
      </c>
    </row>
    <row r="78" spans="1:11" s="138" customFormat="1" ht="54.75" customHeight="1" hidden="1">
      <c r="A78" s="116">
        <v>41034500</v>
      </c>
      <c r="B78" s="123" t="s">
        <v>301</v>
      </c>
      <c r="C78" s="143">
        <v>0</v>
      </c>
      <c r="D78" s="143"/>
      <c r="E78" s="135">
        <v>0</v>
      </c>
      <c r="F78" s="135"/>
      <c r="G78" s="135">
        <v>0</v>
      </c>
      <c r="H78" s="26">
        <f t="shared" si="4"/>
        <v>0</v>
      </c>
      <c r="I78" s="360">
        <f t="shared" si="5"/>
        <v>0</v>
      </c>
      <c r="J78" s="360">
        <f t="shared" si="6"/>
      </c>
      <c r="K78" s="361">
        <f t="shared" si="7"/>
        <v>0</v>
      </c>
    </row>
    <row r="79" spans="1:11" s="138" customFormat="1" ht="53.25" customHeight="1" hidden="1">
      <c r="A79" s="116">
        <v>41035500</v>
      </c>
      <c r="B79" s="123" t="s">
        <v>302</v>
      </c>
      <c r="C79" s="143">
        <v>0</v>
      </c>
      <c r="D79" s="143"/>
      <c r="E79" s="135">
        <v>0</v>
      </c>
      <c r="F79" s="135"/>
      <c r="G79" s="135">
        <v>0</v>
      </c>
      <c r="H79" s="26">
        <f t="shared" si="4"/>
        <v>0</v>
      </c>
      <c r="I79" s="360">
        <f t="shared" si="5"/>
        <v>0</v>
      </c>
      <c r="J79" s="360">
        <f t="shared" si="6"/>
      </c>
      <c r="K79" s="361">
        <f t="shared" si="7"/>
        <v>0</v>
      </c>
    </row>
    <row r="80" spans="1:11" s="138" customFormat="1" ht="81" customHeight="1" hidden="1">
      <c r="A80" s="116">
        <v>41034500</v>
      </c>
      <c r="B80" s="107" t="s">
        <v>301</v>
      </c>
      <c r="C80" s="143">
        <v>0</v>
      </c>
      <c r="D80" s="143"/>
      <c r="E80" s="135"/>
      <c r="F80" s="135"/>
      <c r="G80" s="135"/>
      <c r="H80" s="26">
        <f t="shared" si="4"/>
        <v>0</v>
      </c>
      <c r="I80" s="360">
        <f t="shared" si="5"/>
        <v>0</v>
      </c>
      <c r="J80" s="360">
        <f t="shared" si="6"/>
      </c>
      <c r="K80" s="361">
        <f t="shared" si="7"/>
        <v>0</v>
      </c>
    </row>
    <row r="81" spans="1:11" s="138" customFormat="1" ht="90.75" customHeight="1" hidden="1">
      <c r="A81" s="116">
        <v>41035500</v>
      </c>
      <c r="B81" s="107" t="s">
        <v>302</v>
      </c>
      <c r="C81" s="143">
        <v>0</v>
      </c>
      <c r="D81" s="143"/>
      <c r="E81" s="135"/>
      <c r="F81" s="135"/>
      <c r="G81" s="135"/>
      <c r="H81" s="26">
        <f t="shared" si="4"/>
        <v>0</v>
      </c>
      <c r="I81" s="360">
        <f t="shared" si="5"/>
        <v>0</v>
      </c>
      <c r="J81" s="360">
        <f t="shared" si="6"/>
      </c>
      <c r="K81" s="361">
        <f t="shared" si="7"/>
        <v>0</v>
      </c>
    </row>
    <row r="82" spans="1:11" s="138" customFormat="1" ht="39.75" customHeight="1">
      <c r="A82" s="122">
        <v>41040000</v>
      </c>
      <c r="B82" s="109" t="s">
        <v>170</v>
      </c>
      <c r="C82" s="144">
        <v>4220</v>
      </c>
      <c r="D82" s="144">
        <f>D84+D87</f>
        <v>0</v>
      </c>
      <c r="E82" s="144">
        <f>E84+E87+E85</f>
        <v>0</v>
      </c>
      <c r="F82" s="144">
        <f>F84+F87+F85</f>
        <v>0</v>
      </c>
      <c r="G82" s="144">
        <f>G84+G87+G85</f>
        <v>0</v>
      </c>
      <c r="H82" s="26">
        <f aca="true" t="shared" si="8" ref="H82:H157">G82-F82</f>
        <v>0</v>
      </c>
      <c r="I82" s="26">
        <f>IF(E82=0,0,G82/E82*100)</f>
        <v>0</v>
      </c>
      <c r="J82" s="26">
        <f aca="true" t="shared" si="9" ref="J82:J108">IF(F82=0,"",$G82/F82*100)</f>
      </c>
      <c r="K82" s="359">
        <f aca="true" t="shared" si="10" ref="K82:K106">G82-C82</f>
        <v>-4220</v>
      </c>
    </row>
    <row r="83" spans="1:11" s="138" customFormat="1" ht="101.25" hidden="1">
      <c r="A83" s="116">
        <v>41040200</v>
      </c>
      <c r="B83" s="107" t="s">
        <v>171</v>
      </c>
      <c r="C83" s="143">
        <v>0</v>
      </c>
      <c r="D83" s="143"/>
      <c r="E83" s="135">
        <v>0</v>
      </c>
      <c r="F83" s="135"/>
      <c r="G83" s="135">
        <v>0</v>
      </c>
      <c r="H83" s="26">
        <f t="shared" si="8"/>
        <v>0</v>
      </c>
      <c r="I83" s="26">
        <f>IF(E83=0,0,G83/E83*100)</f>
        <v>0</v>
      </c>
      <c r="J83" s="26">
        <f t="shared" si="9"/>
      </c>
      <c r="K83" s="359">
        <f t="shared" si="10"/>
        <v>0</v>
      </c>
    </row>
    <row r="84" spans="1:11" s="138" customFormat="1" ht="101.25" customHeight="1" hidden="1">
      <c r="A84" s="116">
        <v>41040200</v>
      </c>
      <c r="B84" s="107" t="s">
        <v>171</v>
      </c>
      <c r="C84" s="143">
        <v>0</v>
      </c>
      <c r="D84" s="143"/>
      <c r="E84" s="135"/>
      <c r="F84" s="135"/>
      <c r="G84" s="135"/>
      <c r="H84" s="26"/>
      <c r="I84" s="26">
        <f>IF(E84=0,0,G84/E84*100)</f>
        <v>0</v>
      </c>
      <c r="J84" s="26">
        <f t="shared" si="9"/>
      </c>
      <c r="K84" s="359">
        <f t="shared" si="10"/>
        <v>0</v>
      </c>
    </row>
    <row r="85" spans="1:11" s="138" customFormat="1" ht="28.5" customHeight="1" hidden="1">
      <c r="A85" s="116">
        <v>41040400</v>
      </c>
      <c r="B85" s="113" t="s">
        <v>393</v>
      </c>
      <c r="C85" s="143"/>
      <c r="D85" s="143"/>
      <c r="E85" s="135">
        <v>0</v>
      </c>
      <c r="F85" s="135">
        <v>0</v>
      </c>
      <c r="G85" s="135">
        <v>0</v>
      </c>
      <c r="H85" s="26"/>
      <c r="I85" s="26"/>
      <c r="J85" s="26"/>
      <c r="K85" s="359"/>
    </row>
    <row r="86" spans="1:11" s="138" customFormat="1" ht="28.5" customHeight="1">
      <c r="A86" s="116">
        <v>41040400</v>
      </c>
      <c r="B86" s="113" t="s">
        <v>393</v>
      </c>
      <c r="C86" s="143">
        <v>2000</v>
      </c>
      <c r="D86" s="143"/>
      <c r="E86" s="135"/>
      <c r="F86" s="135"/>
      <c r="G86" s="135"/>
      <c r="H86" s="26"/>
      <c r="I86" s="26"/>
      <c r="J86" s="26"/>
      <c r="K86" s="359"/>
    </row>
    <row r="87" spans="1:11" s="138" customFormat="1" ht="141" customHeight="1">
      <c r="A87" s="124">
        <v>41040500</v>
      </c>
      <c r="B87" s="107" t="s">
        <v>404</v>
      </c>
      <c r="C87" s="143">
        <v>2220</v>
      </c>
      <c r="D87" s="143">
        <v>0</v>
      </c>
      <c r="E87" s="135">
        <v>0</v>
      </c>
      <c r="F87" s="135">
        <v>0</v>
      </c>
      <c r="G87" s="135">
        <v>0</v>
      </c>
      <c r="H87" s="360">
        <f t="shared" si="8"/>
        <v>0</v>
      </c>
      <c r="I87" s="360">
        <f aca="true" t="shared" si="11" ref="I87:I106">IF(E87=0,0,G87/E87*100)</f>
        <v>0</v>
      </c>
      <c r="J87" s="360">
        <f t="shared" si="9"/>
      </c>
      <c r="K87" s="362">
        <f t="shared" si="10"/>
        <v>-2220</v>
      </c>
    </row>
    <row r="88" spans="1:11" s="138" customFormat="1" ht="39" customHeight="1">
      <c r="A88" s="122">
        <v>41050000</v>
      </c>
      <c r="B88" s="109" t="s">
        <v>154</v>
      </c>
      <c r="C88" s="144">
        <f>SUM(C89:C105)</f>
        <v>11374.5</v>
      </c>
      <c r="D88" s="144">
        <f>SUM(D89:D103)</f>
        <v>1138.8</v>
      </c>
      <c r="E88" s="144">
        <f>SUM(E89:E104)</f>
        <v>1613.3</v>
      </c>
      <c r="F88" s="144">
        <f>SUM(F89:F104)</f>
        <v>1613.3</v>
      </c>
      <c r="G88" s="144">
        <f>SUM(G89:G104)</f>
        <v>1607.8</v>
      </c>
      <c r="H88" s="26">
        <f t="shared" si="8"/>
        <v>-5.5</v>
      </c>
      <c r="I88" s="26">
        <f t="shared" si="11"/>
        <v>99.65908386536913</v>
      </c>
      <c r="J88" s="26">
        <f t="shared" si="9"/>
        <v>99.65908386536913</v>
      </c>
      <c r="K88" s="359">
        <f t="shared" si="10"/>
        <v>-9766.7</v>
      </c>
    </row>
    <row r="89" spans="1:11" s="138" customFormat="1" ht="25.5" customHeight="1" hidden="1">
      <c r="A89" s="116"/>
      <c r="B89" s="125"/>
      <c r="C89" s="143"/>
      <c r="D89" s="143"/>
      <c r="E89" s="135"/>
      <c r="F89" s="135"/>
      <c r="G89" s="135"/>
      <c r="H89" s="26">
        <f t="shared" si="8"/>
        <v>0</v>
      </c>
      <c r="I89" s="26">
        <f t="shared" si="11"/>
        <v>0</v>
      </c>
      <c r="J89" s="26">
        <f t="shared" si="9"/>
      </c>
      <c r="K89" s="361">
        <f t="shared" si="10"/>
        <v>0</v>
      </c>
    </row>
    <row r="90" spans="1:11" s="138" customFormat="1" ht="21.75" customHeight="1" hidden="1">
      <c r="A90" s="116"/>
      <c r="B90" s="107"/>
      <c r="C90" s="143"/>
      <c r="D90" s="143"/>
      <c r="E90" s="135"/>
      <c r="F90" s="135"/>
      <c r="G90" s="135"/>
      <c r="H90" s="26">
        <f t="shared" si="8"/>
        <v>0</v>
      </c>
      <c r="I90" s="26">
        <f t="shared" si="11"/>
        <v>0</v>
      </c>
      <c r="J90" s="26">
        <f t="shared" si="9"/>
      </c>
      <c r="K90" s="361">
        <f t="shared" si="10"/>
        <v>0</v>
      </c>
    </row>
    <row r="91" spans="1:11" s="138" customFormat="1" ht="29.25" customHeight="1" hidden="1">
      <c r="A91" s="116"/>
      <c r="B91" s="107"/>
      <c r="C91" s="143"/>
      <c r="D91" s="143"/>
      <c r="E91" s="135"/>
      <c r="F91" s="135"/>
      <c r="G91" s="135"/>
      <c r="H91" s="26">
        <f t="shared" si="8"/>
        <v>0</v>
      </c>
      <c r="I91" s="26">
        <f t="shared" si="11"/>
        <v>0</v>
      </c>
      <c r="J91" s="26">
        <f t="shared" si="9"/>
      </c>
      <c r="K91" s="361">
        <f t="shared" si="10"/>
        <v>0</v>
      </c>
    </row>
    <row r="92" spans="1:11" s="138" customFormat="1" ht="18" customHeight="1" hidden="1">
      <c r="A92" s="116"/>
      <c r="B92" s="126"/>
      <c r="C92" s="145"/>
      <c r="D92" s="145"/>
      <c r="E92" s="135"/>
      <c r="F92" s="135"/>
      <c r="G92" s="135"/>
      <c r="H92" s="26">
        <f t="shared" si="8"/>
        <v>0</v>
      </c>
      <c r="I92" s="26">
        <f t="shared" si="11"/>
        <v>0</v>
      </c>
      <c r="J92" s="26">
        <f t="shared" si="9"/>
      </c>
      <c r="K92" s="361">
        <f t="shared" si="10"/>
        <v>0</v>
      </c>
    </row>
    <row r="93" spans="1:11" s="138" customFormat="1" ht="27.75" customHeight="1" hidden="1">
      <c r="A93" s="106"/>
      <c r="B93" s="107"/>
      <c r="C93" s="145"/>
      <c r="D93" s="145"/>
      <c r="E93" s="135"/>
      <c r="F93" s="135"/>
      <c r="G93" s="135"/>
      <c r="H93" s="26">
        <f t="shared" si="8"/>
        <v>0</v>
      </c>
      <c r="I93" s="26">
        <f t="shared" si="11"/>
        <v>0</v>
      </c>
      <c r="J93" s="26">
        <f t="shared" si="9"/>
      </c>
      <c r="K93" s="361">
        <f t="shared" si="10"/>
        <v>0</v>
      </c>
    </row>
    <row r="94" spans="1:11" s="138" customFormat="1" ht="35.25" customHeight="1" hidden="1">
      <c r="A94" s="116"/>
      <c r="B94" s="107"/>
      <c r="C94" s="137"/>
      <c r="D94" s="137"/>
      <c r="E94" s="135"/>
      <c r="F94" s="135"/>
      <c r="G94" s="135"/>
      <c r="H94" s="26">
        <f t="shared" si="8"/>
        <v>0</v>
      </c>
      <c r="I94" s="26">
        <f t="shared" si="11"/>
        <v>0</v>
      </c>
      <c r="J94" s="26">
        <f t="shared" si="9"/>
      </c>
      <c r="K94" s="361">
        <f t="shared" si="10"/>
        <v>0</v>
      </c>
    </row>
    <row r="95" spans="1:11" s="138" customFormat="1" ht="62.25" customHeight="1">
      <c r="A95" s="116">
        <v>41051000</v>
      </c>
      <c r="B95" s="127" t="s">
        <v>190</v>
      </c>
      <c r="C95" s="137">
        <v>1108</v>
      </c>
      <c r="D95" s="137">
        <v>1099.6</v>
      </c>
      <c r="E95" s="135">
        <v>1134</v>
      </c>
      <c r="F95" s="135">
        <v>1134</v>
      </c>
      <c r="G95" s="135">
        <v>1134</v>
      </c>
      <c r="H95" s="360">
        <f t="shared" si="8"/>
        <v>0</v>
      </c>
      <c r="I95" s="360">
        <f t="shared" si="11"/>
        <v>100</v>
      </c>
      <c r="J95" s="360">
        <f t="shared" si="9"/>
        <v>100</v>
      </c>
      <c r="K95" s="361">
        <f t="shared" si="10"/>
        <v>26</v>
      </c>
    </row>
    <row r="96" spans="1:13" s="138" customFormat="1" ht="84.75" customHeight="1">
      <c r="A96" s="116">
        <v>41051200</v>
      </c>
      <c r="B96" s="127" t="s">
        <v>155</v>
      </c>
      <c r="C96" s="137">
        <v>296</v>
      </c>
      <c r="D96" s="137">
        <v>0</v>
      </c>
      <c r="E96" s="135">
        <v>156</v>
      </c>
      <c r="F96" s="135">
        <v>156</v>
      </c>
      <c r="G96" s="135">
        <v>156</v>
      </c>
      <c r="H96" s="360">
        <f t="shared" si="8"/>
        <v>0</v>
      </c>
      <c r="I96" s="360">
        <f t="shared" si="11"/>
        <v>100</v>
      </c>
      <c r="J96" s="360">
        <f t="shared" si="9"/>
        <v>100</v>
      </c>
      <c r="K96" s="361">
        <f t="shared" si="10"/>
        <v>-140</v>
      </c>
      <c r="M96" s="141"/>
    </row>
    <row r="97" spans="1:13" s="138" customFormat="1" ht="81.75" customHeight="1" hidden="1">
      <c r="A97" s="116">
        <v>41051400</v>
      </c>
      <c r="B97" s="127" t="s">
        <v>168</v>
      </c>
      <c r="C97" s="137">
        <v>0</v>
      </c>
      <c r="D97" s="137"/>
      <c r="E97" s="135">
        <v>0</v>
      </c>
      <c r="F97" s="135"/>
      <c r="G97" s="135">
        <v>0</v>
      </c>
      <c r="H97" s="360">
        <f t="shared" si="8"/>
        <v>0</v>
      </c>
      <c r="I97" s="360">
        <f t="shared" si="11"/>
        <v>0</v>
      </c>
      <c r="J97" s="360">
        <f t="shared" si="9"/>
      </c>
      <c r="K97" s="361">
        <f t="shared" si="10"/>
        <v>0</v>
      </c>
      <c r="M97" s="141"/>
    </row>
    <row r="98" spans="1:13" s="138" customFormat="1" ht="61.5" customHeight="1" hidden="1">
      <c r="A98" s="116">
        <v>41051500</v>
      </c>
      <c r="B98" s="127" t="s">
        <v>167</v>
      </c>
      <c r="C98" s="137">
        <v>0</v>
      </c>
      <c r="D98" s="137"/>
      <c r="E98" s="135">
        <v>0</v>
      </c>
      <c r="F98" s="135"/>
      <c r="G98" s="135">
        <v>0</v>
      </c>
      <c r="H98" s="360">
        <f t="shared" si="8"/>
        <v>0</v>
      </c>
      <c r="I98" s="360">
        <f t="shared" si="11"/>
        <v>0</v>
      </c>
      <c r="J98" s="360">
        <f t="shared" si="9"/>
      </c>
      <c r="K98" s="361">
        <f t="shared" si="10"/>
        <v>0</v>
      </c>
      <c r="M98" s="141"/>
    </row>
    <row r="99" spans="1:13" s="138" customFormat="1" ht="11.25" customHeight="1" hidden="1">
      <c r="A99" s="106">
        <v>41053000</v>
      </c>
      <c r="B99" s="127" t="s">
        <v>172</v>
      </c>
      <c r="C99" s="137">
        <v>0</v>
      </c>
      <c r="D99" s="137"/>
      <c r="E99" s="135">
        <v>0</v>
      </c>
      <c r="F99" s="135"/>
      <c r="G99" s="135">
        <v>0</v>
      </c>
      <c r="H99" s="360">
        <f t="shared" si="8"/>
        <v>0</v>
      </c>
      <c r="I99" s="360">
        <f t="shared" si="11"/>
        <v>0</v>
      </c>
      <c r="J99" s="360">
        <f t="shared" si="9"/>
      </c>
      <c r="K99" s="361">
        <f t="shared" si="10"/>
        <v>0</v>
      </c>
      <c r="M99" s="141"/>
    </row>
    <row r="100" spans="1:13" s="138" customFormat="1" ht="83.25" customHeight="1">
      <c r="A100" s="106">
        <v>41051400</v>
      </c>
      <c r="B100" s="127" t="s">
        <v>168</v>
      </c>
      <c r="C100" s="137">
        <v>0</v>
      </c>
      <c r="D100" s="137"/>
      <c r="E100" s="135"/>
      <c r="F100" s="135"/>
      <c r="G100" s="135"/>
      <c r="H100" s="360">
        <f t="shared" si="8"/>
        <v>0</v>
      </c>
      <c r="I100" s="360">
        <f t="shared" si="11"/>
        <v>0</v>
      </c>
      <c r="J100" s="360">
        <f t="shared" si="9"/>
      </c>
      <c r="K100" s="361">
        <f t="shared" si="10"/>
        <v>0</v>
      </c>
      <c r="M100" s="141"/>
    </row>
    <row r="101" spans="1:11" s="138" customFormat="1" ht="27" customHeight="1">
      <c r="A101" s="116">
        <v>41053900</v>
      </c>
      <c r="B101" s="127" t="s">
        <v>144</v>
      </c>
      <c r="C101" s="137">
        <v>489.8</v>
      </c>
      <c r="D101" s="137">
        <v>39.2</v>
      </c>
      <c r="E101" s="135">
        <v>246.2</v>
      </c>
      <c r="F101" s="135">
        <v>246.2</v>
      </c>
      <c r="G101" s="135">
        <v>246.2</v>
      </c>
      <c r="H101" s="360">
        <f t="shared" si="8"/>
        <v>0</v>
      </c>
      <c r="I101" s="360">
        <f t="shared" si="11"/>
        <v>100</v>
      </c>
      <c r="J101" s="360">
        <f t="shared" si="9"/>
        <v>100</v>
      </c>
      <c r="K101" s="361">
        <f t="shared" si="10"/>
        <v>-243.60000000000002</v>
      </c>
    </row>
    <row r="102" spans="1:11" s="138" customFormat="1" ht="83.25" customHeight="1">
      <c r="A102" s="116">
        <v>41055000</v>
      </c>
      <c r="B102" s="127" t="s">
        <v>169</v>
      </c>
      <c r="C102" s="137"/>
      <c r="D102" s="137"/>
      <c r="E102" s="135"/>
      <c r="F102" s="135"/>
      <c r="G102" s="135"/>
      <c r="H102" s="360"/>
      <c r="I102" s="360"/>
      <c r="J102" s="360"/>
      <c r="K102" s="361"/>
    </row>
    <row r="103" spans="1:11" s="138" customFormat="1" ht="104.25" customHeight="1">
      <c r="A103" s="116">
        <v>41057700</v>
      </c>
      <c r="B103" s="127" t="s">
        <v>403</v>
      </c>
      <c r="C103" s="137">
        <v>0</v>
      </c>
      <c r="D103" s="137"/>
      <c r="E103" s="135">
        <v>77.1</v>
      </c>
      <c r="F103" s="135">
        <v>77.1</v>
      </c>
      <c r="G103" s="135">
        <v>71.6</v>
      </c>
      <c r="H103" s="26">
        <f t="shared" si="8"/>
        <v>-5.5</v>
      </c>
      <c r="I103" s="26">
        <f t="shared" si="11"/>
        <v>92.86640726329442</v>
      </c>
      <c r="J103" s="26">
        <f t="shared" si="9"/>
        <v>92.86640726329442</v>
      </c>
      <c r="K103" s="361">
        <f t="shared" si="10"/>
        <v>71.6</v>
      </c>
    </row>
    <row r="104" spans="1:11" s="138" customFormat="1" ht="126" customHeight="1" hidden="1">
      <c r="A104" s="116">
        <v>41058800</v>
      </c>
      <c r="B104" s="127" t="s">
        <v>394</v>
      </c>
      <c r="C104" s="137"/>
      <c r="D104" s="137"/>
      <c r="E104" s="135">
        <v>0</v>
      </c>
      <c r="F104" s="135">
        <v>0</v>
      </c>
      <c r="G104" s="135">
        <v>0</v>
      </c>
      <c r="H104" s="26">
        <f t="shared" si="8"/>
        <v>0</v>
      </c>
      <c r="I104" s="26">
        <f t="shared" si="11"/>
        <v>0</v>
      </c>
      <c r="J104" s="26">
        <f t="shared" si="9"/>
      </c>
      <c r="K104" s="361"/>
    </row>
    <row r="105" spans="1:11" s="138" customFormat="1" ht="99.75" customHeight="1">
      <c r="A105" s="116">
        <v>41058800</v>
      </c>
      <c r="B105" s="107" t="s">
        <v>394</v>
      </c>
      <c r="C105" s="137">
        <v>9480.7</v>
      </c>
      <c r="D105" s="137"/>
      <c r="E105" s="135"/>
      <c r="F105" s="135"/>
      <c r="G105" s="135"/>
      <c r="H105" s="26"/>
      <c r="I105" s="26"/>
      <c r="J105" s="26"/>
      <c r="K105" s="361"/>
    </row>
    <row r="106" spans="1:11" s="213" customFormat="1" ht="33" customHeight="1">
      <c r="A106" s="128"/>
      <c r="B106" s="129" t="s">
        <v>11</v>
      </c>
      <c r="C106" s="146">
        <f>C67+C69+C70+C82+C88</f>
        <v>223863.30000000005</v>
      </c>
      <c r="D106" s="146">
        <f>D67+D69+D70+D82+D88</f>
        <v>198085.80000000002</v>
      </c>
      <c r="E106" s="146">
        <f>E67+E69+E70+E82+E88</f>
        <v>258272.19999999995</v>
      </c>
      <c r="F106" s="146">
        <f>F67+F69+F70+F82+F88</f>
        <v>258272.19999999995</v>
      </c>
      <c r="G106" s="146">
        <f>G67+G69+G70+G82+G88</f>
        <v>249943.30000000002</v>
      </c>
      <c r="H106" s="26">
        <f t="shared" si="8"/>
        <v>-8328.899999999936</v>
      </c>
      <c r="I106" s="26">
        <f t="shared" si="11"/>
        <v>96.77514653145018</v>
      </c>
      <c r="J106" s="26">
        <f t="shared" si="9"/>
        <v>96.77514653145018</v>
      </c>
      <c r="K106" s="359">
        <f t="shared" si="10"/>
        <v>26079.99999999997</v>
      </c>
    </row>
    <row r="107" spans="1:11" s="312" customFormat="1" ht="27" customHeight="1">
      <c r="A107" s="309"/>
      <c r="B107" s="310" t="s">
        <v>22</v>
      </c>
      <c r="C107" s="311"/>
      <c r="D107" s="311"/>
      <c r="E107" s="311" t="s">
        <v>16</v>
      </c>
      <c r="F107" s="311"/>
      <c r="G107" s="311"/>
      <c r="H107" s="26">
        <f t="shared" si="8"/>
        <v>0</v>
      </c>
      <c r="I107" s="311"/>
      <c r="J107" s="26">
        <f t="shared" si="9"/>
      </c>
      <c r="K107" s="363"/>
    </row>
    <row r="108" spans="1:11" s="216" customFormat="1" ht="20.25" customHeight="1">
      <c r="A108" s="214" t="s">
        <v>133</v>
      </c>
      <c r="B108" s="215" t="s">
        <v>24</v>
      </c>
      <c r="C108" s="17">
        <f>C109+C110+C111+C112</f>
        <v>31626.3</v>
      </c>
      <c r="D108" s="17">
        <f>D109+D110+D111+D112</f>
        <v>35500.4</v>
      </c>
      <c r="E108" s="17">
        <f>E109+E110+E111+E112</f>
        <v>39740.5</v>
      </c>
      <c r="F108" s="17">
        <f>F109+F110+F111+F112</f>
        <v>39740.5</v>
      </c>
      <c r="G108" s="17">
        <f>G109+G110+G111+G112</f>
        <v>38410.799999999996</v>
      </c>
      <c r="H108" s="26">
        <f t="shared" si="8"/>
        <v>-1329.7000000000044</v>
      </c>
      <c r="I108" s="364">
        <f>G108/E108</f>
        <v>0.9665404310464135</v>
      </c>
      <c r="J108" s="26">
        <f t="shared" si="9"/>
        <v>96.65404310464135</v>
      </c>
      <c r="K108" s="365">
        <f>G108-C108</f>
        <v>6784.499999999996</v>
      </c>
    </row>
    <row r="109" spans="1:11" s="218" customFormat="1" ht="82.5" customHeight="1">
      <c r="A109" s="217" t="s">
        <v>192</v>
      </c>
      <c r="B109" s="219" t="s">
        <v>193</v>
      </c>
      <c r="C109" s="238">
        <v>22987.2</v>
      </c>
      <c r="D109" s="313">
        <v>26614</v>
      </c>
      <c r="E109" s="313">
        <v>29784</v>
      </c>
      <c r="F109" s="313">
        <v>29784</v>
      </c>
      <c r="G109" s="134">
        <v>29088.1</v>
      </c>
      <c r="H109" s="360">
        <f t="shared" si="8"/>
        <v>-695.9000000000015</v>
      </c>
      <c r="I109" s="366">
        <f>G109/E109</f>
        <v>0.9766351060972334</v>
      </c>
      <c r="J109" s="366">
        <f>G109/F109</f>
        <v>0.9766351060972334</v>
      </c>
      <c r="K109" s="313">
        <f aca="true" t="shared" si="12" ref="K109:K187">G109-C109</f>
        <v>6100.899999999998</v>
      </c>
    </row>
    <row r="110" spans="1:11" s="218" customFormat="1" ht="60.75" customHeight="1">
      <c r="A110" s="217" t="s">
        <v>194</v>
      </c>
      <c r="B110" s="219" t="s">
        <v>195</v>
      </c>
      <c r="C110" s="134">
        <v>8260.3</v>
      </c>
      <c r="D110" s="313">
        <v>8431.4</v>
      </c>
      <c r="E110" s="313">
        <v>9220.6</v>
      </c>
      <c r="F110" s="313">
        <v>9220.6</v>
      </c>
      <c r="G110" s="134">
        <v>8727.8</v>
      </c>
      <c r="H110" s="360">
        <f t="shared" si="8"/>
        <v>-492.8000000000011</v>
      </c>
      <c r="I110" s="366">
        <f aca="true" t="shared" si="13" ref="I110:I188">G110/E110</f>
        <v>0.9465544541569961</v>
      </c>
      <c r="J110" s="366">
        <f aca="true" t="shared" si="14" ref="J110:J188">G110/F110</f>
        <v>0.9465544541569961</v>
      </c>
      <c r="K110" s="313">
        <f t="shared" si="12"/>
        <v>467.5</v>
      </c>
    </row>
    <row r="111" spans="1:11" s="218" customFormat="1" ht="22.5" customHeight="1">
      <c r="A111" s="217" t="s">
        <v>196</v>
      </c>
      <c r="B111" s="219" t="s">
        <v>197</v>
      </c>
      <c r="C111" s="134">
        <v>378.8</v>
      </c>
      <c r="D111" s="134">
        <v>455</v>
      </c>
      <c r="E111" s="134">
        <v>735.9</v>
      </c>
      <c r="F111" s="134">
        <v>735.9</v>
      </c>
      <c r="G111" s="134">
        <v>594.9</v>
      </c>
      <c r="H111" s="360">
        <f t="shared" si="8"/>
        <v>-141</v>
      </c>
      <c r="I111" s="366">
        <f t="shared" si="13"/>
        <v>0.8083978801467591</v>
      </c>
      <c r="J111" s="366">
        <f t="shared" si="14"/>
        <v>0.8083978801467591</v>
      </c>
      <c r="K111" s="313">
        <f t="shared" si="12"/>
        <v>216.09999999999997</v>
      </c>
    </row>
    <row r="112" spans="1:11" s="218" customFormat="1" ht="21.75" customHeight="1" hidden="1">
      <c r="A112" s="217" t="s">
        <v>198</v>
      </c>
      <c r="B112" s="219" t="s">
        <v>199</v>
      </c>
      <c r="C112" s="134"/>
      <c r="D112" s="134"/>
      <c r="E112" s="134"/>
      <c r="F112" s="134"/>
      <c r="G112" s="134"/>
      <c r="H112" s="360">
        <f t="shared" si="8"/>
        <v>0</v>
      </c>
      <c r="I112" s="366"/>
      <c r="J112" s="366"/>
      <c r="K112" s="313">
        <f t="shared" si="12"/>
        <v>0</v>
      </c>
    </row>
    <row r="113" spans="1:11" s="221" customFormat="1" ht="23.25" customHeight="1">
      <c r="A113" s="214" t="s">
        <v>134</v>
      </c>
      <c r="B113" s="220" t="s">
        <v>25</v>
      </c>
      <c r="C113" s="17">
        <f>C114+C115+C116+C117+C118+C119+C120+C121+C122+C123+C126+C128+C129+C132+C133+C124+C130+C131+C125+C134</f>
        <v>112565.4</v>
      </c>
      <c r="D113" s="17">
        <f>D114+D115+D116+D117+D118+D119+D120+D121+D122+D123+D126+D128+D129+D132+D133+D124+D130+D131+D125+D134+D135</f>
        <v>94348.40000000001</v>
      </c>
      <c r="E113" s="17">
        <f>E114+E115+E116+E117+E118+E119+E120+E121+E122+E123+E126+E128+E129+E132+E133+E124+E130+E131+E125+E134+E135</f>
        <v>115689.4</v>
      </c>
      <c r="F113" s="17">
        <f>F114+F115+F116+F117+F118+F119+F120+F121+F122+F123+F126+F128+F129+F132+F133+F124+F130+F131+F125+F134+F135</f>
        <v>115689.4</v>
      </c>
      <c r="G113" s="17">
        <f>G114+G115+G116+G117+G118+G119+G120+G121+G122+G123+G126+G128+G129+G132+G133+G124+G130+G131+G125+G134+G135</f>
        <v>109154.5</v>
      </c>
      <c r="H113" s="26">
        <f t="shared" si="8"/>
        <v>-6534.899999999994</v>
      </c>
      <c r="I113" s="367">
        <f t="shared" si="13"/>
        <v>0.9435134074513309</v>
      </c>
      <c r="J113" s="367">
        <f t="shared" si="14"/>
        <v>0.9435134074513309</v>
      </c>
      <c r="K113" s="368">
        <f t="shared" si="12"/>
        <v>-3410.899999999994</v>
      </c>
    </row>
    <row r="114" spans="1:11" s="218" customFormat="1" ht="24.75" customHeight="1">
      <c r="A114" s="222" t="s">
        <v>200</v>
      </c>
      <c r="B114" s="314" t="s">
        <v>201</v>
      </c>
      <c r="C114" s="134">
        <v>8470</v>
      </c>
      <c r="D114" s="134">
        <v>6427.7</v>
      </c>
      <c r="E114" s="134">
        <v>7050.1</v>
      </c>
      <c r="F114" s="134">
        <v>7050.1</v>
      </c>
      <c r="G114" s="134">
        <v>6813.2</v>
      </c>
      <c r="H114" s="360">
        <f t="shared" si="8"/>
        <v>-236.90000000000055</v>
      </c>
      <c r="I114" s="366">
        <f t="shared" si="13"/>
        <v>0.9663976397497908</v>
      </c>
      <c r="J114" s="366">
        <f t="shared" si="14"/>
        <v>0.9663976397497908</v>
      </c>
      <c r="K114" s="313">
        <f t="shared" si="12"/>
        <v>-1656.8000000000002</v>
      </c>
    </row>
    <row r="115" spans="1:11" s="218" customFormat="1" ht="61.5" customHeight="1">
      <c r="A115" s="72" t="s">
        <v>219</v>
      </c>
      <c r="B115" s="314" t="s">
        <v>398</v>
      </c>
      <c r="C115" s="134">
        <v>30461.8</v>
      </c>
      <c r="D115" s="134">
        <v>28407.9</v>
      </c>
      <c r="E115" s="134">
        <v>42907.7</v>
      </c>
      <c r="F115" s="134">
        <v>42907.7</v>
      </c>
      <c r="G115" s="134">
        <v>37297</v>
      </c>
      <c r="H115" s="360">
        <f t="shared" si="8"/>
        <v>-5610.699999999997</v>
      </c>
      <c r="I115" s="366">
        <f t="shared" si="13"/>
        <v>0.869237922330957</v>
      </c>
      <c r="J115" s="366">
        <f t="shared" si="14"/>
        <v>0.869237922330957</v>
      </c>
      <c r="K115" s="313">
        <f t="shared" si="12"/>
        <v>6835.200000000001</v>
      </c>
    </row>
    <row r="116" spans="1:11" s="223" customFormat="1" ht="60" customHeight="1">
      <c r="A116" s="72" t="s">
        <v>221</v>
      </c>
      <c r="B116" s="73" t="s">
        <v>399</v>
      </c>
      <c r="C116" s="134">
        <v>60517.5</v>
      </c>
      <c r="D116" s="134">
        <v>46994.6</v>
      </c>
      <c r="E116" s="134">
        <v>50630</v>
      </c>
      <c r="F116" s="134">
        <v>50630</v>
      </c>
      <c r="G116" s="134">
        <v>50630</v>
      </c>
      <c r="H116" s="360">
        <f t="shared" si="8"/>
        <v>0</v>
      </c>
      <c r="I116" s="366">
        <f t="shared" si="13"/>
        <v>1</v>
      </c>
      <c r="J116" s="366">
        <f t="shared" si="14"/>
        <v>1</v>
      </c>
      <c r="K116" s="313">
        <f t="shared" si="12"/>
        <v>-9887.5</v>
      </c>
    </row>
    <row r="117" spans="1:11" s="223" customFormat="1" ht="38.25" customHeight="1" hidden="1">
      <c r="A117" s="72" t="s">
        <v>222</v>
      </c>
      <c r="B117" s="73" t="s">
        <v>220</v>
      </c>
      <c r="C117" s="134"/>
      <c r="D117" s="134"/>
      <c r="E117" s="134"/>
      <c r="F117" s="134"/>
      <c r="G117" s="134"/>
      <c r="H117" s="360">
        <f t="shared" si="8"/>
        <v>0</v>
      </c>
      <c r="I117" s="366" t="e">
        <f t="shared" si="13"/>
        <v>#DIV/0!</v>
      </c>
      <c r="J117" s="366" t="e">
        <f t="shared" si="14"/>
        <v>#DIV/0!</v>
      </c>
      <c r="K117" s="313">
        <f t="shared" si="12"/>
        <v>0</v>
      </c>
    </row>
    <row r="118" spans="1:11" s="223" customFormat="1" ht="42.75" customHeight="1">
      <c r="A118" s="72" t="s">
        <v>202</v>
      </c>
      <c r="B118" s="73" t="s">
        <v>203</v>
      </c>
      <c r="C118" s="134">
        <v>3862.4</v>
      </c>
      <c r="D118" s="134">
        <v>3655.1</v>
      </c>
      <c r="E118" s="134">
        <v>4022.8</v>
      </c>
      <c r="F118" s="134">
        <v>4022.8</v>
      </c>
      <c r="G118" s="134">
        <v>3669.1</v>
      </c>
      <c r="H118" s="360">
        <f t="shared" si="8"/>
        <v>-353.7000000000003</v>
      </c>
      <c r="I118" s="366">
        <f t="shared" si="13"/>
        <v>0.9120761658546286</v>
      </c>
      <c r="J118" s="366">
        <f t="shared" si="14"/>
        <v>0.9120761658546286</v>
      </c>
      <c r="K118" s="313">
        <f t="shared" si="12"/>
        <v>-193.30000000000018</v>
      </c>
    </row>
    <row r="119" spans="1:11" s="223" customFormat="1" ht="39" customHeight="1">
      <c r="A119" s="222" t="s">
        <v>204</v>
      </c>
      <c r="B119" s="73" t="s">
        <v>303</v>
      </c>
      <c r="C119" s="134">
        <v>3016.4</v>
      </c>
      <c r="D119" s="134">
        <v>2479.6</v>
      </c>
      <c r="E119" s="134">
        <v>3259.6</v>
      </c>
      <c r="F119" s="134">
        <v>3259.6</v>
      </c>
      <c r="G119" s="134">
        <v>3155.7</v>
      </c>
      <c r="H119" s="360">
        <f t="shared" si="8"/>
        <v>-103.90000000000009</v>
      </c>
      <c r="I119" s="366">
        <f t="shared" si="13"/>
        <v>0.9681249233034728</v>
      </c>
      <c r="J119" s="366">
        <f t="shared" si="14"/>
        <v>0.9681249233034728</v>
      </c>
      <c r="K119" s="313">
        <f t="shared" si="12"/>
        <v>139.29999999999973</v>
      </c>
    </row>
    <row r="120" spans="1:11" s="223" customFormat="1" ht="25.5" customHeight="1">
      <c r="A120" s="222" t="s">
        <v>223</v>
      </c>
      <c r="B120" s="73" t="s">
        <v>224</v>
      </c>
      <c r="C120" s="134">
        <v>3430.4</v>
      </c>
      <c r="D120" s="134">
        <v>3826.6</v>
      </c>
      <c r="E120" s="134">
        <v>4927.8</v>
      </c>
      <c r="F120" s="134">
        <v>4927.8</v>
      </c>
      <c r="G120" s="134">
        <v>4751</v>
      </c>
      <c r="H120" s="360">
        <f t="shared" si="8"/>
        <v>-176.80000000000018</v>
      </c>
      <c r="I120" s="366">
        <f t="shared" si="13"/>
        <v>0.9641219205324891</v>
      </c>
      <c r="J120" s="366">
        <f t="shared" si="14"/>
        <v>0.9641219205324891</v>
      </c>
      <c r="K120" s="313">
        <f t="shared" si="12"/>
        <v>1320.6</v>
      </c>
    </row>
    <row r="121" spans="1:11" s="223" customFormat="1" ht="26.25" customHeight="1">
      <c r="A121" s="222" t="s">
        <v>225</v>
      </c>
      <c r="B121" s="73" t="s">
        <v>226</v>
      </c>
      <c r="C121" s="134">
        <v>9</v>
      </c>
      <c r="D121" s="134">
        <v>10.9</v>
      </c>
      <c r="E121" s="134">
        <v>12.7</v>
      </c>
      <c r="F121" s="134">
        <v>12.7</v>
      </c>
      <c r="G121" s="134">
        <v>12.7</v>
      </c>
      <c r="H121" s="360">
        <f t="shared" si="8"/>
        <v>0</v>
      </c>
      <c r="I121" s="366">
        <f t="shared" si="13"/>
        <v>1</v>
      </c>
      <c r="J121" s="366">
        <f t="shared" si="14"/>
        <v>1</v>
      </c>
      <c r="K121" s="313">
        <f t="shared" si="12"/>
        <v>3.6999999999999993</v>
      </c>
    </row>
    <row r="122" spans="1:11" s="223" customFormat="1" ht="42.75" customHeight="1">
      <c r="A122" s="72" t="s">
        <v>227</v>
      </c>
      <c r="B122" s="224" t="s">
        <v>228</v>
      </c>
      <c r="C122" s="134">
        <v>182.5</v>
      </c>
      <c r="D122" s="134">
        <v>197.2</v>
      </c>
      <c r="E122" s="134">
        <v>201.4</v>
      </c>
      <c r="F122" s="134">
        <v>201.4</v>
      </c>
      <c r="G122" s="134">
        <v>195.3</v>
      </c>
      <c r="H122" s="360">
        <f t="shared" si="8"/>
        <v>-6.099999999999994</v>
      </c>
      <c r="I122" s="366">
        <f t="shared" si="13"/>
        <v>0.9697120158887785</v>
      </c>
      <c r="J122" s="366">
        <f t="shared" si="14"/>
        <v>0.9697120158887785</v>
      </c>
      <c r="K122" s="313">
        <f t="shared" si="12"/>
        <v>12.800000000000011</v>
      </c>
    </row>
    <row r="123" spans="1:11" s="223" customFormat="1" ht="43.5" customHeight="1">
      <c r="A123" s="72" t="s">
        <v>229</v>
      </c>
      <c r="B123" s="224" t="s">
        <v>230</v>
      </c>
      <c r="C123" s="134">
        <v>941.3</v>
      </c>
      <c r="D123" s="134">
        <v>1099.6</v>
      </c>
      <c r="E123" s="134">
        <v>1134</v>
      </c>
      <c r="F123" s="134">
        <v>1134</v>
      </c>
      <c r="G123" s="134">
        <v>1127.4</v>
      </c>
      <c r="H123" s="360">
        <f t="shared" si="8"/>
        <v>-6.599999999999909</v>
      </c>
      <c r="I123" s="366">
        <f t="shared" si="13"/>
        <v>0.9941798941798943</v>
      </c>
      <c r="J123" s="366">
        <f t="shared" si="14"/>
        <v>0.9941798941798943</v>
      </c>
      <c r="K123" s="313">
        <f t="shared" si="12"/>
        <v>186.10000000000014</v>
      </c>
    </row>
    <row r="124" spans="1:11" s="223" customFormat="1" ht="148.5" customHeight="1" hidden="1">
      <c r="A124" s="72">
        <v>1154</v>
      </c>
      <c r="B124" s="224" t="s">
        <v>375</v>
      </c>
      <c r="C124" s="134"/>
      <c r="D124" s="134"/>
      <c r="E124" s="134"/>
      <c r="F124" s="134"/>
      <c r="G124" s="134"/>
      <c r="H124" s="360">
        <f t="shared" si="8"/>
        <v>0</v>
      </c>
      <c r="I124" s="366" t="e">
        <f t="shared" si="13"/>
        <v>#DIV/0!</v>
      </c>
      <c r="J124" s="366" t="e">
        <f t="shared" si="14"/>
        <v>#DIV/0!</v>
      </c>
      <c r="K124" s="313">
        <f t="shared" si="12"/>
        <v>0</v>
      </c>
    </row>
    <row r="125" spans="1:11" s="223" customFormat="1" ht="125.25" customHeight="1">
      <c r="A125" s="72">
        <v>1154</v>
      </c>
      <c r="B125" s="224" t="s">
        <v>402</v>
      </c>
      <c r="C125" s="134">
        <v>94.5</v>
      </c>
      <c r="D125" s="134"/>
      <c r="E125" s="134"/>
      <c r="F125" s="134"/>
      <c r="G125" s="134"/>
      <c r="H125" s="360">
        <f t="shared" si="8"/>
        <v>0</v>
      </c>
      <c r="I125" s="366" t="e">
        <f t="shared" si="13"/>
        <v>#DIV/0!</v>
      </c>
      <c r="J125" s="366" t="e">
        <f t="shared" si="14"/>
        <v>#DIV/0!</v>
      </c>
      <c r="K125" s="313">
        <f t="shared" si="12"/>
        <v>-94.5</v>
      </c>
    </row>
    <row r="126" spans="1:11" s="223" customFormat="1" ht="42.75" customHeight="1">
      <c r="A126" s="72" t="s">
        <v>205</v>
      </c>
      <c r="B126" s="224" t="s">
        <v>206</v>
      </c>
      <c r="C126" s="134">
        <v>1298.5</v>
      </c>
      <c r="D126" s="134">
        <v>1249.2</v>
      </c>
      <c r="E126" s="134">
        <v>1341</v>
      </c>
      <c r="F126" s="134">
        <v>1341</v>
      </c>
      <c r="G126" s="134">
        <v>1300.8</v>
      </c>
      <c r="H126" s="360">
        <f t="shared" si="8"/>
        <v>-40.200000000000045</v>
      </c>
      <c r="I126" s="366">
        <f t="shared" si="13"/>
        <v>0.9700223713646532</v>
      </c>
      <c r="J126" s="366">
        <f t="shared" si="14"/>
        <v>0.9700223713646532</v>
      </c>
      <c r="K126" s="313">
        <f t="shared" si="12"/>
        <v>2.2999999999999545</v>
      </c>
    </row>
    <row r="127" spans="1:11" s="223" customFormat="1" ht="38.25" customHeight="1" hidden="1" thickBot="1">
      <c r="A127" s="72"/>
      <c r="B127" s="73"/>
      <c r="C127" s="134"/>
      <c r="D127" s="134"/>
      <c r="E127" s="134"/>
      <c r="F127" s="134"/>
      <c r="G127" s="134"/>
      <c r="H127" s="26">
        <f t="shared" si="8"/>
        <v>0</v>
      </c>
      <c r="I127" s="366" t="e">
        <f t="shared" si="13"/>
        <v>#DIV/0!</v>
      </c>
      <c r="J127" s="366" t="e">
        <f t="shared" si="14"/>
        <v>#DIV/0!</v>
      </c>
      <c r="K127" s="313">
        <f t="shared" si="12"/>
        <v>0</v>
      </c>
    </row>
    <row r="128" spans="1:11" s="223" customFormat="1" ht="75" customHeight="1" hidden="1" thickBot="1">
      <c r="A128" s="72" t="s">
        <v>231</v>
      </c>
      <c r="B128" s="73" t="s">
        <v>232</v>
      </c>
      <c r="C128" s="134"/>
      <c r="D128" s="134"/>
      <c r="E128" s="134"/>
      <c r="F128" s="134"/>
      <c r="G128" s="134"/>
      <c r="H128" s="26">
        <f t="shared" si="8"/>
        <v>0</v>
      </c>
      <c r="I128" s="366" t="e">
        <f t="shared" si="13"/>
        <v>#DIV/0!</v>
      </c>
      <c r="J128" s="366" t="e">
        <f t="shared" si="14"/>
        <v>#DIV/0!</v>
      </c>
      <c r="K128" s="313">
        <f t="shared" si="12"/>
        <v>0</v>
      </c>
    </row>
    <row r="129" spans="1:11" s="225" customFormat="1" ht="10.5" customHeight="1" hidden="1">
      <c r="A129" s="72" t="s">
        <v>233</v>
      </c>
      <c r="B129" s="73" t="s">
        <v>234</v>
      </c>
      <c r="C129" s="134"/>
      <c r="D129" s="134"/>
      <c r="E129" s="134"/>
      <c r="F129" s="134"/>
      <c r="G129" s="134"/>
      <c r="H129" s="26">
        <f t="shared" si="8"/>
        <v>0</v>
      </c>
      <c r="I129" s="366" t="e">
        <f t="shared" si="13"/>
        <v>#DIV/0!</v>
      </c>
      <c r="J129" s="366" t="e">
        <f t="shared" si="14"/>
        <v>#DIV/0!</v>
      </c>
      <c r="K129" s="313">
        <f t="shared" si="12"/>
        <v>0</v>
      </c>
    </row>
    <row r="130" spans="1:11" s="225" customFormat="1" ht="99.75" customHeight="1" hidden="1">
      <c r="A130" s="72">
        <v>1181</v>
      </c>
      <c r="B130" s="73" t="s">
        <v>232</v>
      </c>
      <c r="C130" s="134"/>
      <c r="D130" s="134"/>
      <c r="E130" s="134"/>
      <c r="F130" s="134"/>
      <c r="G130" s="134"/>
      <c r="H130" s="360">
        <f t="shared" si="8"/>
        <v>0</v>
      </c>
      <c r="I130" s="366"/>
      <c r="J130" s="366"/>
      <c r="K130" s="313">
        <f t="shared" si="12"/>
        <v>0</v>
      </c>
    </row>
    <row r="131" spans="1:11" s="225" customFormat="1" ht="100.5" customHeight="1" hidden="1">
      <c r="A131" s="72">
        <v>1182</v>
      </c>
      <c r="B131" s="73" t="s">
        <v>234</v>
      </c>
      <c r="C131" s="134"/>
      <c r="D131" s="134"/>
      <c r="E131" s="134"/>
      <c r="F131" s="134"/>
      <c r="G131" s="134"/>
      <c r="H131" s="360">
        <f t="shared" si="8"/>
        <v>0</v>
      </c>
      <c r="I131" s="366"/>
      <c r="J131" s="366"/>
      <c r="K131" s="313">
        <f t="shared" si="12"/>
        <v>0</v>
      </c>
    </row>
    <row r="132" spans="1:11" s="225" customFormat="1" ht="82.5" customHeight="1">
      <c r="A132" s="72" t="s">
        <v>235</v>
      </c>
      <c r="B132" s="73" t="s">
        <v>236</v>
      </c>
      <c r="C132" s="134">
        <v>192.5</v>
      </c>
      <c r="D132" s="134"/>
      <c r="E132" s="134">
        <v>155.9</v>
      </c>
      <c r="F132" s="134">
        <v>155.9</v>
      </c>
      <c r="G132" s="134">
        <v>155.9</v>
      </c>
      <c r="H132" s="360">
        <f t="shared" si="8"/>
        <v>0</v>
      </c>
      <c r="I132" s="366">
        <f t="shared" si="13"/>
        <v>1</v>
      </c>
      <c r="J132" s="366">
        <f t="shared" si="14"/>
        <v>1</v>
      </c>
      <c r="K132" s="313">
        <f t="shared" si="12"/>
        <v>-36.599999999999994</v>
      </c>
    </row>
    <row r="133" spans="1:11" s="225" customFormat="1" ht="84.75" customHeight="1" hidden="1">
      <c r="A133" s="72" t="s">
        <v>207</v>
      </c>
      <c r="B133" s="73" t="s">
        <v>208</v>
      </c>
      <c r="C133" s="134"/>
      <c r="D133" s="134"/>
      <c r="E133" s="134"/>
      <c r="F133" s="134"/>
      <c r="G133" s="134"/>
      <c r="H133" s="360">
        <f t="shared" si="8"/>
        <v>0</v>
      </c>
      <c r="I133" s="366" t="e">
        <f t="shared" si="13"/>
        <v>#DIV/0!</v>
      </c>
      <c r="J133" s="366" t="e">
        <f t="shared" si="14"/>
        <v>#DIV/0!</v>
      </c>
      <c r="K133" s="313">
        <f t="shared" si="12"/>
        <v>0</v>
      </c>
    </row>
    <row r="134" spans="1:11" s="225" customFormat="1" ht="102" customHeight="1">
      <c r="A134" s="72">
        <v>1210</v>
      </c>
      <c r="B134" s="73" t="s">
        <v>419</v>
      </c>
      <c r="C134" s="134">
        <v>88.6</v>
      </c>
      <c r="D134" s="134"/>
      <c r="E134" s="134">
        <v>36.6</v>
      </c>
      <c r="F134" s="134">
        <v>36.6</v>
      </c>
      <c r="G134" s="134">
        <v>36.6</v>
      </c>
      <c r="H134" s="360">
        <f t="shared" si="8"/>
        <v>0</v>
      </c>
      <c r="I134" s="366">
        <f t="shared" si="13"/>
        <v>1</v>
      </c>
      <c r="J134" s="366">
        <f t="shared" si="14"/>
        <v>1</v>
      </c>
      <c r="K134" s="313">
        <f t="shared" si="12"/>
        <v>-51.99999999999999</v>
      </c>
    </row>
    <row r="135" spans="1:11" s="225" customFormat="1" ht="75.75" customHeight="1">
      <c r="A135" s="72">
        <v>1271</v>
      </c>
      <c r="B135" s="73" t="s">
        <v>427</v>
      </c>
      <c r="C135" s="134"/>
      <c r="D135" s="134"/>
      <c r="E135" s="134">
        <v>9.8</v>
      </c>
      <c r="F135" s="134">
        <v>9.8</v>
      </c>
      <c r="G135" s="134">
        <v>9.8</v>
      </c>
      <c r="H135" s="360">
        <f t="shared" si="8"/>
        <v>0</v>
      </c>
      <c r="I135" s="366">
        <f t="shared" si="13"/>
        <v>1</v>
      </c>
      <c r="J135" s="366">
        <f t="shared" si="14"/>
        <v>1</v>
      </c>
      <c r="K135" s="313">
        <f t="shared" si="12"/>
        <v>9.8</v>
      </c>
    </row>
    <row r="136" spans="1:11" s="227" customFormat="1" ht="22.5" customHeight="1">
      <c r="A136" s="226" t="s">
        <v>162</v>
      </c>
      <c r="B136" s="315" t="s">
        <v>237</v>
      </c>
      <c r="C136" s="17">
        <f>C137+C138+C139</f>
        <v>7792.5</v>
      </c>
      <c r="D136" s="17">
        <f>D137+D138+D139</f>
        <v>8250</v>
      </c>
      <c r="E136" s="17">
        <f>E137+E138+E139</f>
        <v>9820</v>
      </c>
      <c r="F136" s="17">
        <f>F137+F138+F139</f>
        <v>9820</v>
      </c>
      <c r="G136" s="17">
        <f>G137+G138+G139</f>
        <v>8898</v>
      </c>
      <c r="H136" s="26">
        <f t="shared" si="8"/>
        <v>-922</v>
      </c>
      <c r="I136" s="364">
        <f t="shared" si="13"/>
        <v>0.9061099796334012</v>
      </c>
      <c r="J136" s="364">
        <f t="shared" si="14"/>
        <v>0.9061099796334012</v>
      </c>
      <c r="K136" s="365">
        <f t="shared" si="12"/>
        <v>1105.5</v>
      </c>
    </row>
    <row r="137" spans="1:11" s="225" customFormat="1" ht="38.25" customHeight="1">
      <c r="A137" s="130" t="s">
        <v>209</v>
      </c>
      <c r="B137" s="73" t="s">
        <v>210</v>
      </c>
      <c r="C137" s="134">
        <v>6358</v>
      </c>
      <c r="D137" s="134">
        <v>6300</v>
      </c>
      <c r="E137" s="134">
        <v>7870</v>
      </c>
      <c r="F137" s="134">
        <v>7870</v>
      </c>
      <c r="G137" s="134">
        <v>7510.6</v>
      </c>
      <c r="H137" s="360">
        <f t="shared" si="8"/>
        <v>-359.39999999999964</v>
      </c>
      <c r="I137" s="366">
        <f t="shared" si="13"/>
        <v>0.9543329097839899</v>
      </c>
      <c r="J137" s="366">
        <f t="shared" si="14"/>
        <v>0.9543329097839899</v>
      </c>
      <c r="K137" s="313">
        <f t="shared" si="12"/>
        <v>1152.6000000000004</v>
      </c>
    </row>
    <row r="138" spans="1:11" s="225" customFormat="1" ht="60.75" customHeight="1">
      <c r="A138" s="130" t="s">
        <v>238</v>
      </c>
      <c r="B138" s="73" t="s">
        <v>239</v>
      </c>
      <c r="C138" s="134">
        <v>1434.5</v>
      </c>
      <c r="D138" s="134">
        <v>1950</v>
      </c>
      <c r="E138" s="134">
        <v>1950</v>
      </c>
      <c r="F138" s="134">
        <v>1950</v>
      </c>
      <c r="G138" s="134">
        <v>1387.4</v>
      </c>
      <c r="H138" s="360">
        <f t="shared" si="8"/>
        <v>-562.5999999999999</v>
      </c>
      <c r="I138" s="366">
        <f t="shared" si="13"/>
        <v>0.7114871794871795</v>
      </c>
      <c r="J138" s="366">
        <f t="shared" si="14"/>
        <v>0.7114871794871795</v>
      </c>
      <c r="K138" s="313">
        <f t="shared" si="12"/>
        <v>-47.09999999999991</v>
      </c>
    </row>
    <row r="139" spans="1:11" s="89" customFormat="1" ht="42" customHeight="1" hidden="1">
      <c r="A139" s="130" t="s">
        <v>240</v>
      </c>
      <c r="B139" s="73" t="s">
        <v>211</v>
      </c>
      <c r="C139" s="87"/>
      <c r="D139" s="134"/>
      <c r="E139" s="87"/>
      <c r="F139" s="87"/>
      <c r="G139" s="87"/>
      <c r="H139" s="369">
        <f t="shared" si="8"/>
        <v>0</v>
      </c>
      <c r="I139" s="370"/>
      <c r="J139" s="370"/>
      <c r="K139" s="371">
        <f t="shared" si="12"/>
        <v>0</v>
      </c>
    </row>
    <row r="140" spans="1:11" s="192" customFormat="1" ht="28.5" customHeight="1">
      <c r="A140" s="188" t="s">
        <v>135</v>
      </c>
      <c r="B140" s="285" t="s">
        <v>140</v>
      </c>
      <c r="C140" s="153">
        <f>C141+C142+C143+C144+C146+C147+C148+C149+C150+C151+C152+C155+C145+C154</f>
        <v>23127.699999999997</v>
      </c>
      <c r="D140" s="153">
        <f>D141+D142+D143+D144+D146+D147+D148+D149+D150+D151+D152+D155+D145+D154</f>
        <v>13269.800000000001</v>
      </c>
      <c r="E140" s="153">
        <f>E141+E142+E143+E144+E146+E147+E148+E149+E150+E151+E152+E155+E145+E154</f>
        <v>18273.9</v>
      </c>
      <c r="F140" s="153">
        <f>F141+F142+F143+F144+F146+F147+F148+F149+F150+F151+F152+F155+F145+F154</f>
        <v>18273.9</v>
      </c>
      <c r="G140" s="153">
        <f>G141+G142+G143+G144+G146+G147+G148+G149+G150+G151+G152+G155+G145+G154</f>
        <v>17296</v>
      </c>
      <c r="H140" s="372">
        <f t="shared" si="8"/>
        <v>-977.9000000000015</v>
      </c>
      <c r="I140" s="373">
        <f t="shared" si="13"/>
        <v>0.9464865190244008</v>
      </c>
      <c r="J140" s="373">
        <f t="shared" si="14"/>
        <v>0.9464865190244008</v>
      </c>
      <c r="K140" s="374">
        <f t="shared" si="12"/>
        <v>-5831.699999999997</v>
      </c>
    </row>
    <row r="141" spans="1:11" s="193" customFormat="1" ht="38.25" customHeight="1">
      <c r="A141" s="168" t="s">
        <v>241</v>
      </c>
      <c r="B141" s="169" t="s">
        <v>242</v>
      </c>
      <c r="C141" s="190">
        <v>5.6</v>
      </c>
      <c r="D141" s="190">
        <v>12</v>
      </c>
      <c r="E141" s="190"/>
      <c r="F141" s="190"/>
      <c r="G141" s="190"/>
      <c r="H141" s="375">
        <f t="shared" si="8"/>
        <v>0</v>
      </c>
      <c r="I141" s="376" t="e">
        <f t="shared" si="13"/>
        <v>#DIV/0!</v>
      </c>
      <c r="J141" s="376" t="e">
        <f t="shared" si="14"/>
        <v>#DIV/0!</v>
      </c>
      <c r="K141" s="377">
        <f t="shared" si="12"/>
        <v>-5.6</v>
      </c>
    </row>
    <row r="142" spans="1:11" s="193" customFormat="1" ht="41.25" customHeight="1">
      <c r="A142" s="168" t="s">
        <v>243</v>
      </c>
      <c r="B142" s="169" t="s">
        <v>244</v>
      </c>
      <c r="C142" s="190">
        <v>80.5</v>
      </c>
      <c r="D142" s="190">
        <v>140</v>
      </c>
      <c r="E142" s="190">
        <v>70</v>
      </c>
      <c r="F142" s="190">
        <v>70</v>
      </c>
      <c r="G142" s="190">
        <v>68.9</v>
      </c>
      <c r="H142" s="375">
        <f t="shared" si="8"/>
        <v>-1.0999999999999943</v>
      </c>
      <c r="I142" s="376">
        <f t="shared" si="13"/>
        <v>0.9842857142857143</v>
      </c>
      <c r="J142" s="376">
        <f t="shared" si="14"/>
        <v>0.9842857142857143</v>
      </c>
      <c r="K142" s="377">
        <f t="shared" si="12"/>
        <v>-11.599999999999994</v>
      </c>
    </row>
    <row r="143" spans="1:11" s="193" customFormat="1" ht="39" customHeight="1">
      <c r="A143" s="168" t="s">
        <v>245</v>
      </c>
      <c r="B143" s="169" t="s">
        <v>246</v>
      </c>
      <c r="C143" s="190">
        <v>6.9</v>
      </c>
      <c r="D143" s="190">
        <v>14</v>
      </c>
      <c r="E143" s="190">
        <v>7</v>
      </c>
      <c r="F143" s="190">
        <v>7</v>
      </c>
      <c r="G143" s="190">
        <v>7</v>
      </c>
      <c r="H143" s="375">
        <f t="shared" si="8"/>
        <v>0</v>
      </c>
      <c r="I143" s="376">
        <f t="shared" si="13"/>
        <v>1</v>
      </c>
      <c r="J143" s="376">
        <f t="shared" si="14"/>
        <v>1</v>
      </c>
      <c r="K143" s="377">
        <f t="shared" si="12"/>
        <v>0.09999999999999964</v>
      </c>
    </row>
    <row r="144" spans="1:11" s="193" customFormat="1" ht="42" customHeight="1">
      <c r="A144" s="168">
        <v>3050</v>
      </c>
      <c r="B144" s="169" t="s">
        <v>212</v>
      </c>
      <c r="C144" s="190">
        <v>98.8</v>
      </c>
      <c r="D144" s="190">
        <v>99.2</v>
      </c>
      <c r="E144" s="190">
        <v>121.2</v>
      </c>
      <c r="F144" s="190">
        <v>121.2</v>
      </c>
      <c r="G144" s="190">
        <v>121.2</v>
      </c>
      <c r="H144" s="375">
        <f t="shared" si="8"/>
        <v>0</v>
      </c>
      <c r="I144" s="376">
        <f t="shared" si="13"/>
        <v>1</v>
      </c>
      <c r="J144" s="376">
        <f t="shared" si="14"/>
        <v>1</v>
      </c>
      <c r="K144" s="377">
        <f t="shared" si="12"/>
        <v>22.400000000000006</v>
      </c>
    </row>
    <row r="145" spans="1:11" s="193" customFormat="1" ht="42" customHeight="1">
      <c r="A145" s="168">
        <v>3090</v>
      </c>
      <c r="B145" s="169" t="s">
        <v>386</v>
      </c>
      <c r="C145" s="190">
        <v>21</v>
      </c>
      <c r="D145" s="190">
        <v>50</v>
      </c>
      <c r="E145" s="190">
        <v>270</v>
      </c>
      <c r="F145" s="190">
        <v>270</v>
      </c>
      <c r="G145" s="190">
        <v>221.7</v>
      </c>
      <c r="H145" s="375">
        <f t="shared" si="8"/>
        <v>-48.30000000000001</v>
      </c>
      <c r="I145" s="376">
        <f t="shared" si="13"/>
        <v>0.821111111111111</v>
      </c>
      <c r="J145" s="376">
        <f t="shared" si="14"/>
        <v>0.821111111111111</v>
      </c>
      <c r="K145" s="377">
        <f t="shared" si="12"/>
        <v>200.7</v>
      </c>
    </row>
    <row r="146" spans="1:11" s="193" customFormat="1" ht="82.5" customHeight="1">
      <c r="A146" s="168" t="s">
        <v>247</v>
      </c>
      <c r="B146" s="258" t="s">
        <v>248</v>
      </c>
      <c r="C146" s="190">
        <v>10765.4</v>
      </c>
      <c r="D146" s="190">
        <v>10129.6</v>
      </c>
      <c r="E146" s="190">
        <v>12699.7</v>
      </c>
      <c r="F146" s="190">
        <v>12699.7</v>
      </c>
      <c r="G146" s="190">
        <v>12139.2</v>
      </c>
      <c r="H146" s="375">
        <f t="shared" si="8"/>
        <v>-560.5</v>
      </c>
      <c r="I146" s="376">
        <f t="shared" si="13"/>
        <v>0.955865099175571</v>
      </c>
      <c r="J146" s="376">
        <f t="shared" si="14"/>
        <v>0.955865099175571</v>
      </c>
      <c r="K146" s="377">
        <f t="shared" si="12"/>
        <v>1373.800000000001</v>
      </c>
    </row>
    <row r="147" spans="1:11" s="193" customFormat="1" ht="40.5" customHeight="1">
      <c r="A147" s="168" t="s">
        <v>249</v>
      </c>
      <c r="B147" s="169" t="s">
        <v>250</v>
      </c>
      <c r="C147" s="190"/>
      <c r="D147" s="190">
        <v>39</v>
      </c>
      <c r="E147" s="190">
        <v>39</v>
      </c>
      <c r="F147" s="190">
        <v>39</v>
      </c>
      <c r="G147" s="190">
        <v>36.4</v>
      </c>
      <c r="H147" s="375">
        <f t="shared" si="8"/>
        <v>-2.6000000000000014</v>
      </c>
      <c r="I147" s="376">
        <f t="shared" si="13"/>
        <v>0.9333333333333333</v>
      </c>
      <c r="J147" s="376">
        <f t="shared" si="14"/>
        <v>0.9333333333333333</v>
      </c>
      <c r="K147" s="377">
        <f t="shared" si="12"/>
        <v>36.4</v>
      </c>
    </row>
    <row r="148" spans="1:11" s="193" customFormat="1" ht="23.25" customHeight="1">
      <c r="A148" s="168" t="s">
        <v>251</v>
      </c>
      <c r="B148" s="169" t="s">
        <v>252</v>
      </c>
      <c r="C148" s="190"/>
      <c r="D148" s="190">
        <v>3</v>
      </c>
      <c r="E148" s="190"/>
      <c r="F148" s="190"/>
      <c r="G148" s="190"/>
      <c r="H148" s="375">
        <f t="shared" si="8"/>
        <v>0</v>
      </c>
      <c r="I148" s="376" t="e">
        <f t="shared" si="13"/>
        <v>#DIV/0!</v>
      </c>
      <c r="J148" s="376" t="e">
        <f t="shared" si="14"/>
        <v>#DIV/0!</v>
      </c>
      <c r="K148" s="377">
        <f t="shared" si="12"/>
        <v>0</v>
      </c>
    </row>
    <row r="149" spans="1:11" s="193" customFormat="1" ht="26.25" customHeight="1">
      <c r="A149" s="168">
        <v>3133</v>
      </c>
      <c r="B149" s="258" t="s">
        <v>298</v>
      </c>
      <c r="C149" s="190">
        <v>27</v>
      </c>
      <c r="D149" s="190">
        <v>62</v>
      </c>
      <c r="E149" s="190">
        <v>72.6</v>
      </c>
      <c r="F149" s="190">
        <v>72.6</v>
      </c>
      <c r="G149" s="190">
        <v>51.8</v>
      </c>
      <c r="H149" s="375">
        <f t="shared" si="8"/>
        <v>-20.799999999999997</v>
      </c>
      <c r="I149" s="376">
        <f t="shared" si="13"/>
        <v>0.7134986225895317</v>
      </c>
      <c r="J149" s="376">
        <f t="shared" si="14"/>
        <v>0.7134986225895317</v>
      </c>
      <c r="K149" s="377">
        <f t="shared" si="12"/>
        <v>24.799999999999997</v>
      </c>
    </row>
    <row r="150" spans="1:11" s="193" customFormat="1" ht="78" customHeight="1">
      <c r="A150" s="168" t="s">
        <v>213</v>
      </c>
      <c r="B150" s="258" t="s">
        <v>214</v>
      </c>
      <c r="C150" s="190"/>
      <c r="D150" s="190">
        <v>50</v>
      </c>
      <c r="E150" s="190"/>
      <c r="F150" s="190"/>
      <c r="G150" s="190"/>
      <c r="H150" s="375">
        <f t="shared" si="8"/>
        <v>0</v>
      </c>
      <c r="I150" s="376"/>
      <c r="J150" s="376"/>
      <c r="K150" s="377">
        <f t="shared" si="12"/>
        <v>0</v>
      </c>
    </row>
    <row r="151" spans="1:11" s="167" customFormat="1" ht="102" customHeight="1">
      <c r="A151" s="168" t="s">
        <v>215</v>
      </c>
      <c r="B151" s="258" t="s">
        <v>216</v>
      </c>
      <c r="C151" s="190">
        <v>818.1</v>
      </c>
      <c r="D151" s="190">
        <v>900</v>
      </c>
      <c r="E151" s="190">
        <v>1130</v>
      </c>
      <c r="F151" s="190">
        <v>1130</v>
      </c>
      <c r="G151" s="190">
        <v>1125.4</v>
      </c>
      <c r="H151" s="375">
        <f t="shared" si="8"/>
        <v>-4.599999999999909</v>
      </c>
      <c r="I151" s="376">
        <f t="shared" si="13"/>
        <v>0.9959292035398231</v>
      </c>
      <c r="J151" s="376">
        <f t="shared" si="14"/>
        <v>0.9959292035398231</v>
      </c>
      <c r="K151" s="377">
        <f t="shared" si="12"/>
        <v>307.30000000000007</v>
      </c>
    </row>
    <row r="152" spans="1:11" s="167" customFormat="1" ht="22.5" customHeight="1">
      <c r="A152" s="168" t="s">
        <v>217</v>
      </c>
      <c r="B152" s="258" t="s">
        <v>218</v>
      </c>
      <c r="C152" s="190">
        <v>86.4</v>
      </c>
      <c r="D152" s="190">
        <v>6</v>
      </c>
      <c r="E152" s="190">
        <v>6</v>
      </c>
      <c r="F152" s="190">
        <v>6</v>
      </c>
      <c r="G152" s="190">
        <v>5.5</v>
      </c>
      <c r="H152" s="375">
        <f t="shared" si="8"/>
        <v>-0.5</v>
      </c>
      <c r="I152" s="376">
        <f t="shared" si="13"/>
        <v>0.9166666666666666</v>
      </c>
      <c r="J152" s="376">
        <f t="shared" si="14"/>
        <v>0.9166666666666666</v>
      </c>
      <c r="K152" s="377">
        <f t="shared" si="12"/>
        <v>-80.9</v>
      </c>
    </row>
    <row r="153" spans="1:11" s="88" customFormat="1" ht="20.25" customHeight="1" hidden="1">
      <c r="A153" s="72">
        <v>3210</v>
      </c>
      <c r="B153" s="73" t="s">
        <v>218</v>
      </c>
      <c r="C153" s="316"/>
      <c r="D153" s="134"/>
      <c r="E153" s="134"/>
      <c r="F153" s="134"/>
      <c r="G153" s="134"/>
      <c r="H153" s="360">
        <f t="shared" si="8"/>
        <v>0</v>
      </c>
      <c r="I153" s="366" t="e">
        <f t="shared" si="13"/>
        <v>#DIV/0!</v>
      </c>
      <c r="J153" s="366" t="e">
        <f t="shared" si="14"/>
        <v>#DIV/0!</v>
      </c>
      <c r="K153" s="313">
        <f t="shared" si="12"/>
        <v>0</v>
      </c>
    </row>
    <row r="154" spans="1:11" s="167" customFormat="1" ht="57.75" customHeight="1">
      <c r="A154" s="168">
        <v>3230</v>
      </c>
      <c r="B154" s="169" t="s">
        <v>420</v>
      </c>
      <c r="C154" s="190"/>
      <c r="D154" s="190"/>
      <c r="E154" s="190">
        <v>1250</v>
      </c>
      <c r="F154" s="190">
        <v>1250</v>
      </c>
      <c r="G154" s="190">
        <v>1020</v>
      </c>
      <c r="H154" s="375">
        <f t="shared" si="8"/>
        <v>-230</v>
      </c>
      <c r="I154" s="376">
        <f t="shared" si="13"/>
        <v>0.816</v>
      </c>
      <c r="J154" s="376">
        <f t="shared" si="14"/>
        <v>0.816</v>
      </c>
      <c r="K154" s="377">
        <f t="shared" si="12"/>
        <v>1020</v>
      </c>
    </row>
    <row r="155" spans="1:11" s="167" customFormat="1" ht="41.25" customHeight="1">
      <c r="A155" s="168" t="s">
        <v>253</v>
      </c>
      <c r="B155" s="169" t="s">
        <v>254</v>
      </c>
      <c r="C155" s="190">
        <v>11218</v>
      </c>
      <c r="D155" s="190">
        <v>1765</v>
      </c>
      <c r="E155" s="190">
        <v>2608.4</v>
      </c>
      <c r="F155" s="190">
        <v>2608.4</v>
      </c>
      <c r="G155" s="190">
        <v>2498.9</v>
      </c>
      <c r="H155" s="375">
        <f t="shared" si="8"/>
        <v>-109.5</v>
      </c>
      <c r="I155" s="376">
        <f t="shared" si="13"/>
        <v>0.9580202422941266</v>
      </c>
      <c r="J155" s="376">
        <f t="shared" si="14"/>
        <v>0.9580202422941266</v>
      </c>
      <c r="K155" s="377">
        <f t="shared" si="12"/>
        <v>-8719.1</v>
      </c>
    </row>
    <row r="156" spans="1:11" s="167" customFormat="1" ht="23.25" customHeight="1">
      <c r="A156" s="188" t="s">
        <v>136</v>
      </c>
      <c r="B156" s="266" t="s">
        <v>26</v>
      </c>
      <c r="C156" s="153">
        <f>C157+C158+C159+C160</f>
        <v>11598</v>
      </c>
      <c r="D156" s="153">
        <f>D157+D158+D159+D160</f>
        <v>12639.9</v>
      </c>
      <c r="E156" s="153">
        <f>E157+E158+E159+E160</f>
        <v>13566.9</v>
      </c>
      <c r="F156" s="153">
        <f>F157+F158+F159+F160</f>
        <v>13566.9</v>
      </c>
      <c r="G156" s="153">
        <f>G157+G158+G159+G160</f>
        <v>11708.900000000001</v>
      </c>
      <c r="H156" s="372">
        <f t="shared" si="8"/>
        <v>-1857.9999999999982</v>
      </c>
      <c r="I156" s="378">
        <f t="shared" si="13"/>
        <v>0.863049038468626</v>
      </c>
      <c r="J156" s="378">
        <f t="shared" si="14"/>
        <v>0.863049038468626</v>
      </c>
      <c r="K156" s="377">
        <f t="shared" si="12"/>
        <v>110.90000000000146</v>
      </c>
    </row>
    <row r="157" spans="1:11" s="167" customFormat="1" ht="24.75" customHeight="1">
      <c r="A157" s="168" t="s">
        <v>255</v>
      </c>
      <c r="B157" s="258" t="s">
        <v>256</v>
      </c>
      <c r="C157" s="190">
        <v>3044.7</v>
      </c>
      <c r="D157" s="190">
        <v>3159.5</v>
      </c>
      <c r="E157" s="190">
        <v>3196.5</v>
      </c>
      <c r="F157" s="190">
        <v>3196.5</v>
      </c>
      <c r="G157" s="190">
        <v>2986.8</v>
      </c>
      <c r="H157" s="375">
        <f t="shared" si="8"/>
        <v>-209.69999999999982</v>
      </c>
      <c r="I157" s="376">
        <f t="shared" si="13"/>
        <v>0.9343969967151573</v>
      </c>
      <c r="J157" s="376">
        <f t="shared" si="14"/>
        <v>0.9343969967151573</v>
      </c>
      <c r="K157" s="377">
        <f t="shared" si="12"/>
        <v>-57.899999999999636</v>
      </c>
    </row>
    <row r="158" spans="1:11" s="167" customFormat="1" ht="40.5" customHeight="1">
      <c r="A158" s="168" t="s">
        <v>257</v>
      </c>
      <c r="B158" s="258" t="s">
        <v>258</v>
      </c>
      <c r="C158" s="190">
        <v>7976</v>
      </c>
      <c r="D158" s="190">
        <v>8397.3</v>
      </c>
      <c r="E158" s="190">
        <v>9287.3</v>
      </c>
      <c r="F158" s="190">
        <v>9287.3</v>
      </c>
      <c r="G158" s="190">
        <v>7848.3</v>
      </c>
      <c r="H158" s="375">
        <f aca="true" t="shared" si="15" ref="H158:H220">G158-F158</f>
        <v>-1438.999999999999</v>
      </c>
      <c r="I158" s="376">
        <f t="shared" si="13"/>
        <v>0.8450572286886394</v>
      </c>
      <c r="J158" s="376">
        <f t="shared" si="14"/>
        <v>0.8450572286886394</v>
      </c>
      <c r="K158" s="377">
        <f t="shared" si="12"/>
        <v>-127.69999999999982</v>
      </c>
    </row>
    <row r="159" spans="1:11" s="167" customFormat="1" ht="39.75" customHeight="1">
      <c r="A159" s="168" t="s">
        <v>259</v>
      </c>
      <c r="B159" s="169" t="s">
        <v>260</v>
      </c>
      <c r="C159" s="190">
        <v>542</v>
      </c>
      <c r="D159" s="190">
        <v>778.1</v>
      </c>
      <c r="E159" s="190">
        <v>778.1</v>
      </c>
      <c r="F159" s="190">
        <v>778.1</v>
      </c>
      <c r="G159" s="190">
        <v>749.2</v>
      </c>
      <c r="H159" s="375">
        <f t="shared" si="15"/>
        <v>-28.899999999999977</v>
      </c>
      <c r="I159" s="376">
        <f t="shared" si="13"/>
        <v>0.9628582444415885</v>
      </c>
      <c r="J159" s="376">
        <f t="shared" si="14"/>
        <v>0.9628582444415885</v>
      </c>
      <c r="K159" s="377">
        <f t="shared" si="12"/>
        <v>207.20000000000005</v>
      </c>
    </row>
    <row r="160" spans="1:11" s="167" customFormat="1" ht="24.75" customHeight="1">
      <c r="A160" s="168" t="s">
        <v>261</v>
      </c>
      <c r="B160" s="258" t="s">
        <v>262</v>
      </c>
      <c r="C160" s="190">
        <v>35.3</v>
      </c>
      <c r="D160" s="190">
        <v>305</v>
      </c>
      <c r="E160" s="190">
        <v>305</v>
      </c>
      <c r="F160" s="190">
        <v>305</v>
      </c>
      <c r="G160" s="190">
        <v>124.6</v>
      </c>
      <c r="H160" s="375">
        <f t="shared" si="15"/>
        <v>-180.4</v>
      </c>
      <c r="I160" s="376">
        <f t="shared" si="13"/>
        <v>0.4085245901639344</v>
      </c>
      <c r="J160" s="376">
        <f t="shared" si="14"/>
        <v>0.4085245901639344</v>
      </c>
      <c r="K160" s="377">
        <f t="shared" si="12"/>
        <v>89.3</v>
      </c>
    </row>
    <row r="161" spans="1:11" s="189" customFormat="1" ht="26.25" customHeight="1">
      <c r="A161" s="188" t="s">
        <v>137</v>
      </c>
      <c r="B161" s="194" t="s">
        <v>27</v>
      </c>
      <c r="C161" s="153">
        <f>C162+C164+C163+C165</f>
        <v>2049.1</v>
      </c>
      <c r="D161" s="153">
        <f>D162+D164+D163+D165</f>
        <v>1771.6</v>
      </c>
      <c r="E161" s="153">
        <f>E162+E164+E163+E165</f>
        <v>2805.1</v>
      </c>
      <c r="F161" s="153">
        <f>F162+F164+F163+F165</f>
        <v>2805.1</v>
      </c>
      <c r="G161" s="153">
        <f>G162+G164+G163+G165</f>
        <v>2590.8999999999996</v>
      </c>
      <c r="H161" s="372">
        <f t="shared" si="15"/>
        <v>-214.20000000000027</v>
      </c>
      <c r="I161" s="378">
        <f t="shared" si="13"/>
        <v>0.9236390859505899</v>
      </c>
      <c r="J161" s="378">
        <f t="shared" si="14"/>
        <v>0.9236390859505899</v>
      </c>
      <c r="K161" s="379">
        <f t="shared" si="12"/>
        <v>541.7999999999997</v>
      </c>
    </row>
    <row r="162" spans="1:11" s="191" customFormat="1" ht="40.5" customHeight="1">
      <c r="A162" s="168" t="s">
        <v>263</v>
      </c>
      <c r="B162" s="169" t="s">
        <v>264</v>
      </c>
      <c r="C162" s="190">
        <v>22.3</v>
      </c>
      <c r="D162" s="190">
        <v>50</v>
      </c>
      <c r="E162" s="190">
        <v>355.3</v>
      </c>
      <c r="F162" s="190">
        <v>355.3</v>
      </c>
      <c r="G162" s="190">
        <v>351.7</v>
      </c>
      <c r="H162" s="375">
        <f t="shared" si="15"/>
        <v>-3.6000000000000227</v>
      </c>
      <c r="I162" s="376">
        <f t="shared" si="13"/>
        <v>0.9898677174218969</v>
      </c>
      <c r="J162" s="376">
        <f t="shared" si="14"/>
        <v>0.9898677174218969</v>
      </c>
      <c r="K162" s="377">
        <f t="shared" si="12"/>
        <v>329.4</v>
      </c>
    </row>
    <row r="163" spans="1:11" s="191" customFormat="1" ht="39" customHeight="1">
      <c r="A163" s="168">
        <v>5012</v>
      </c>
      <c r="B163" s="169" t="s">
        <v>421</v>
      </c>
      <c r="C163" s="190">
        <v>10.7</v>
      </c>
      <c r="D163" s="190">
        <v>50</v>
      </c>
      <c r="E163" s="190">
        <v>11.5</v>
      </c>
      <c r="F163" s="190">
        <v>11.5</v>
      </c>
      <c r="G163" s="190">
        <v>11.5</v>
      </c>
      <c r="H163" s="375">
        <f t="shared" si="15"/>
        <v>0</v>
      </c>
      <c r="I163" s="376">
        <f t="shared" si="13"/>
        <v>1</v>
      </c>
      <c r="J163" s="376">
        <f t="shared" si="14"/>
        <v>1</v>
      </c>
      <c r="K163" s="377">
        <f>G163-C163</f>
        <v>0.8000000000000007</v>
      </c>
    </row>
    <row r="164" spans="1:11" s="191" customFormat="1" ht="39.75" customHeight="1">
      <c r="A164" s="168" t="s">
        <v>265</v>
      </c>
      <c r="B164" s="169" t="s">
        <v>266</v>
      </c>
      <c r="C164" s="190">
        <v>2016.1</v>
      </c>
      <c r="D164" s="190">
        <v>1671.6</v>
      </c>
      <c r="E164" s="190">
        <v>2361.2</v>
      </c>
      <c r="F164" s="190">
        <v>2361.2</v>
      </c>
      <c r="G164" s="190">
        <v>2156</v>
      </c>
      <c r="H164" s="375">
        <f t="shared" si="15"/>
        <v>-205.19999999999982</v>
      </c>
      <c r="I164" s="376">
        <f t="shared" si="13"/>
        <v>0.9130950364221583</v>
      </c>
      <c r="J164" s="376">
        <f t="shared" si="14"/>
        <v>0.9130950364221583</v>
      </c>
      <c r="K164" s="377">
        <f t="shared" si="12"/>
        <v>139.9000000000001</v>
      </c>
    </row>
    <row r="165" spans="1:11" s="191" customFormat="1" ht="39" customHeight="1">
      <c r="A165" s="168">
        <v>5049</v>
      </c>
      <c r="B165" s="169" t="s">
        <v>422</v>
      </c>
      <c r="C165" s="190"/>
      <c r="D165" s="190"/>
      <c r="E165" s="190">
        <v>77.1</v>
      </c>
      <c r="F165" s="190">
        <v>77.1</v>
      </c>
      <c r="G165" s="190">
        <v>71.7</v>
      </c>
      <c r="H165" s="375">
        <f t="shared" si="15"/>
        <v>-5.3999999999999915</v>
      </c>
      <c r="I165" s="376">
        <f t="shared" si="13"/>
        <v>0.9299610894941636</v>
      </c>
      <c r="J165" s="376">
        <f t="shared" si="14"/>
        <v>0.9299610894941636</v>
      </c>
      <c r="K165" s="377">
        <f t="shared" si="12"/>
        <v>71.7</v>
      </c>
    </row>
    <row r="166" spans="1:11" s="189" customFormat="1" ht="20.25" customHeight="1">
      <c r="A166" s="188" t="s">
        <v>138</v>
      </c>
      <c r="B166" s="194" t="s">
        <v>79</v>
      </c>
      <c r="C166" s="153">
        <f>C167+C168+C169</f>
        <v>9426.4</v>
      </c>
      <c r="D166" s="153">
        <f>D167+D168+D169</f>
        <v>10900</v>
      </c>
      <c r="E166" s="153">
        <f>E167+E168+E169+E170</f>
        <v>15026.8</v>
      </c>
      <c r="F166" s="153">
        <f>F167+F168+F169+F170</f>
        <v>15026.8</v>
      </c>
      <c r="G166" s="153">
        <f>G167+G168+G169+G170</f>
        <v>13376.900000000001</v>
      </c>
      <c r="H166" s="372">
        <f t="shared" si="15"/>
        <v>-1649.8999999999978</v>
      </c>
      <c r="I166" s="378">
        <f t="shared" si="13"/>
        <v>0.8902028375968272</v>
      </c>
      <c r="J166" s="378">
        <f t="shared" si="14"/>
        <v>0.8902028375968272</v>
      </c>
      <c r="K166" s="379">
        <f t="shared" si="12"/>
        <v>3950.500000000002</v>
      </c>
    </row>
    <row r="167" spans="1:11" s="191" customFormat="1" ht="61.5" customHeight="1">
      <c r="A167" s="168" t="s">
        <v>175</v>
      </c>
      <c r="B167" s="258" t="s">
        <v>267</v>
      </c>
      <c r="C167" s="190">
        <v>2202</v>
      </c>
      <c r="D167" s="190">
        <v>1300</v>
      </c>
      <c r="E167" s="190">
        <v>3975.7</v>
      </c>
      <c r="F167" s="190">
        <v>3975.7</v>
      </c>
      <c r="G167" s="190">
        <v>3975.1</v>
      </c>
      <c r="H167" s="375">
        <f t="shared" si="15"/>
        <v>-0.599999999999909</v>
      </c>
      <c r="I167" s="376">
        <f t="shared" si="13"/>
        <v>0.9998490831803205</v>
      </c>
      <c r="J167" s="376">
        <f t="shared" si="14"/>
        <v>0.9998490831803205</v>
      </c>
      <c r="K167" s="377">
        <f t="shared" si="12"/>
        <v>1773.1</v>
      </c>
    </row>
    <row r="168" spans="1:11" s="191" customFormat="1" ht="20.25" customHeight="1">
      <c r="A168" s="168" t="s">
        <v>176</v>
      </c>
      <c r="B168" s="258" t="s">
        <v>177</v>
      </c>
      <c r="C168" s="190">
        <v>6281.3</v>
      </c>
      <c r="D168" s="190">
        <v>9000</v>
      </c>
      <c r="E168" s="190">
        <v>9551.1</v>
      </c>
      <c r="F168" s="190">
        <v>9551.1</v>
      </c>
      <c r="G168" s="190">
        <v>8202.7</v>
      </c>
      <c r="H168" s="375">
        <f t="shared" si="15"/>
        <v>-1348.3999999999996</v>
      </c>
      <c r="I168" s="376">
        <f t="shared" si="13"/>
        <v>0.8588225440001676</v>
      </c>
      <c r="J168" s="376">
        <f t="shared" si="14"/>
        <v>0.8588225440001676</v>
      </c>
      <c r="K168" s="377">
        <f t="shared" si="12"/>
        <v>1921.4000000000005</v>
      </c>
    </row>
    <row r="169" spans="1:11" s="191" customFormat="1" ht="124.5" customHeight="1">
      <c r="A169" s="168" t="s">
        <v>268</v>
      </c>
      <c r="B169" s="258" t="s">
        <v>377</v>
      </c>
      <c r="C169" s="190">
        <v>943.1</v>
      </c>
      <c r="D169" s="190">
        <v>600</v>
      </c>
      <c r="E169" s="190">
        <v>1200</v>
      </c>
      <c r="F169" s="190">
        <v>1200</v>
      </c>
      <c r="G169" s="190">
        <v>1199.1</v>
      </c>
      <c r="H169" s="375">
        <f t="shared" si="15"/>
        <v>-0.900000000000091</v>
      </c>
      <c r="I169" s="376">
        <f t="shared" si="13"/>
        <v>0.99925</v>
      </c>
      <c r="J169" s="376">
        <f t="shared" si="14"/>
        <v>0.99925</v>
      </c>
      <c r="K169" s="377">
        <f t="shared" si="12"/>
        <v>255.9999999999999</v>
      </c>
    </row>
    <row r="170" spans="1:11" s="191" customFormat="1" ht="42" customHeight="1">
      <c r="A170" s="168">
        <v>6090</v>
      </c>
      <c r="B170" s="258" t="s">
        <v>406</v>
      </c>
      <c r="C170" s="190"/>
      <c r="D170" s="190"/>
      <c r="E170" s="190">
        <v>300</v>
      </c>
      <c r="F170" s="190">
        <v>300</v>
      </c>
      <c r="G170" s="190"/>
      <c r="H170" s="375"/>
      <c r="I170" s="376"/>
      <c r="J170" s="376"/>
      <c r="K170" s="377"/>
    </row>
    <row r="171" spans="1:12" s="189" customFormat="1" ht="23.25" customHeight="1">
      <c r="A171" s="188" t="s">
        <v>151</v>
      </c>
      <c r="B171" s="194" t="s">
        <v>152</v>
      </c>
      <c r="C171" s="153">
        <f>C172+C173+C174+C175+C177+C178+C176</f>
        <v>5645.8</v>
      </c>
      <c r="D171" s="153">
        <f>D172+D173+D174+D175+D177+D178+D176</f>
        <v>11115.7</v>
      </c>
      <c r="E171" s="153">
        <f>E172+E173+E174+E175+E177+E178+E176</f>
        <v>13963.6</v>
      </c>
      <c r="F171" s="153">
        <f>F172+F173+F174+F175+F177+F178+F176</f>
        <v>13963.6</v>
      </c>
      <c r="G171" s="153">
        <f>G172+G173+G174+G175+G177+G178+G176</f>
        <v>12260.8</v>
      </c>
      <c r="H171" s="372">
        <f t="shared" si="15"/>
        <v>-1702.800000000001</v>
      </c>
      <c r="I171" s="378">
        <f t="shared" si="13"/>
        <v>0.8780543699332549</v>
      </c>
      <c r="J171" s="378">
        <f t="shared" si="14"/>
        <v>0.8780543699332549</v>
      </c>
      <c r="K171" s="379">
        <f t="shared" si="12"/>
        <v>6614.999999999999</v>
      </c>
      <c r="L171" s="195"/>
    </row>
    <row r="172" spans="1:11" s="191" customFormat="1" ht="20.25" customHeight="1">
      <c r="A172" s="168" t="s">
        <v>269</v>
      </c>
      <c r="B172" s="169" t="s">
        <v>270</v>
      </c>
      <c r="C172" s="190"/>
      <c r="D172" s="190">
        <v>60</v>
      </c>
      <c r="E172" s="190">
        <v>210</v>
      </c>
      <c r="F172" s="190">
        <v>210</v>
      </c>
      <c r="G172" s="190">
        <v>100.7</v>
      </c>
      <c r="H172" s="375">
        <f t="shared" si="15"/>
        <v>-109.3</v>
      </c>
      <c r="I172" s="376">
        <f t="shared" si="13"/>
        <v>0.4795238095238095</v>
      </c>
      <c r="J172" s="376">
        <f t="shared" si="14"/>
        <v>0.4795238095238095</v>
      </c>
      <c r="K172" s="377">
        <f t="shared" si="12"/>
        <v>100.7</v>
      </c>
    </row>
    <row r="173" spans="1:11" s="191" customFormat="1" ht="39.75" customHeight="1">
      <c r="A173" s="168" t="s">
        <v>181</v>
      </c>
      <c r="B173" s="169" t="s">
        <v>183</v>
      </c>
      <c r="C173" s="190">
        <v>401.5</v>
      </c>
      <c r="D173" s="190">
        <v>1000</v>
      </c>
      <c r="E173" s="190">
        <v>1000</v>
      </c>
      <c r="F173" s="190">
        <v>1000</v>
      </c>
      <c r="G173" s="190">
        <v>891.6</v>
      </c>
      <c r="H173" s="375">
        <f t="shared" si="15"/>
        <v>-108.39999999999998</v>
      </c>
      <c r="I173" s="376">
        <f t="shared" si="13"/>
        <v>0.8916000000000001</v>
      </c>
      <c r="J173" s="376">
        <f t="shared" si="14"/>
        <v>0.8916000000000001</v>
      </c>
      <c r="K173" s="377">
        <f t="shared" si="12"/>
        <v>490.1</v>
      </c>
    </row>
    <row r="174" spans="1:11" s="191" customFormat="1" ht="58.5" customHeight="1">
      <c r="A174" s="168" t="s">
        <v>182</v>
      </c>
      <c r="B174" s="169" t="s">
        <v>184</v>
      </c>
      <c r="C174" s="190">
        <v>4900.1</v>
      </c>
      <c r="D174" s="190">
        <v>10000</v>
      </c>
      <c r="E174" s="190">
        <v>11795</v>
      </c>
      <c r="F174" s="190">
        <v>11795</v>
      </c>
      <c r="G174" s="190">
        <v>11244.4</v>
      </c>
      <c r="H174" s="375">
        <f t="shared" si="15"/>
        <v>-550.6000000000004</v>
      </c>
      <c r="I174" s="376">
        <f t="shared" si="13"/>
        <v>0.9533192030521407</v>
      </c>
      <c r="J174" s="376">
        <f t="shared" si="14"/>
        <v>0.9533192030521407</v>
      </c>
      <c r="K174" s="377">
        <f t="shared" si="12"/>
        <v>6344.299999999999</v>
      </c>
    </row>
    <row r="175" spans="1:11" s="191" customFormat="1" ht="57.75" customHeight="1" hidden="1">
      <c r="A175" s="168" t="s">
        <v>271</v>
      </c>
      <c r="B175" s="169" t="s">
        <v>272</v>
      </c>
      <c r="C175" s="190"/>
      <c r="D175" s="190"/>
      <c r="E175" s="190"/>
      <c r="F175" s="190"/>
      <c r="G175" s="190"/>
      <c r="H175" s="375">
        <f t="shared" si="15"/>
        <v>0</v>
      </c>
      <c r="I175" s="376" t="e">
        <f t="shared" si="13"/>
        <v>#DIV/0!</v>
      </c>
      <c r="J175" s="376" t="e">
        <f t="shared" si="14"/>
        <v>#DIV/0!</v>
      </c>
      <c r="K175" s="377">
        <f t="shared" si="12"/>
        <v>0</v>
      </c>
    </row>
    <row r="176" spans="1:11" s="191" customFormat="1" ht="57.75" customHeight="1">
      <c r="A176" s="168">
        <v>7540</v>
      </c>
      <c r="B176" s="169" t="s">
        <v>272</v>
      </c>
      <c r="C176" s="190">
        <v>319.5</v>
      </c>
      <c r="D176" s="190"/>
      <c r="E176" s="190">
        <v>932.9</v>
      </c>
      <c r="F176" s="190">
        <v>932.9</v>
      </c>
      <c r="G176" s="190"/>
      <c r="H176" s="375">
        <f t="shared" si="15"/>
        <v>-932.9</v>
      </c>
      <c r="I176" s="376">
        <f t="shared" si="13"/>
        <v>0</v>
      </c>
      <c r="J176" s="376">
        <f t="shared" si="14"/>
        <v>0</v>
      </c>
      <c r="K176" s="377">
        <f t="shared" si="12"/>
        <v>-319.5</v>
      </c>
    </row>
    <row r="177" spans="1:11" s="191" customFormat="1" ht="42" customHeight="1">
      <c r="A177" s="168" t="s">
        <v>273</v>
      </c>
      <c r="B177" s="169" t="s">
        <v>274</v>
      </c>
      <c r="C177" s="190"/>
      <c r="D177" s="190">
        <v>30</v>
      </c>
      <c r="E177" s="190"/>
      <c r="F177" s="190"/>
      <c r="G177" s="190"/>
      <c r="H177" s="375">
        <f t="shared" si="15"/>
        <v>0</v>
      </c>
      <c r="I177" s="376" t="e">
        <f t="shared" si="13"/>
        <v>#DIV/0!</v>
      </c>
      <c r="J177" s="376" t="e">
        <f t="shared" si="14"/>
        <v>#DIV/0!</v>
      </c>
      <c r="K177" s="377">
        <f t="shared" si="12"/>
        <v>0</v>
      </c>
    </row>
    <row r="178" spans="1:11" s="191" customFormat="1" ht="38.25" customHeight="1">
      <c r="A178" s="168" t="s">
        <v>275</v>
      </c>
      <c r="B178" s="169" t="s">
        <v>276</v>
      </c>
      <c r="C178" s="190">
        <v>24.7</v>
      </c>
      <c r="D178" s="190">
        <v>25.7</v>
      </c>
      <c r="E178" s="190">
        <v>25.7</v>
      </c>
      <c r="F178" s="190">
        <v>25.7</v>
      </c>
      <c r="G178" s="190">
        <v>24.1</v>
      </c>
      <c r="H178" s="375">
        <f t="shared" si="15"/>
        <v>-1.5999999999999979</v>
      </c>
      <c r="I178" s="376">
        <f t="shared" si="13"/>
        <v>0.9377431906614787</v>
      </c>
      <c r="J178" s="376">
        <f t="shared" si="14"/>
        <v>0.9377431906614787</v>
      </c>
      <c r="K178" s="377">
        <f t="shared" si="12"/>
        <v>-0.5999999999999979</v>
      </c>
    </row>
    <row r="179" spans="1:11" s="189" customFormat="1" ht="23.25" customHeight="1">
      <c r="A179" s="188" t="s">
        <v>139</v>
      </c>
      <c r="B179" s="194" t="s">
        <v>143</v>
      </c>
      <c r="C179" s="153">
        <f>C180+C181+C182+C183+C185+C184</f>
        <v>5116</v>
      </c>
      <c r="D179" s="153">
        <f>D180+D181+D182+D183+D185+D184</f>
        <v>3772.9</v>
      </c>
      <c r="E179" s="153">
        <f>E180+E181+E182+E183+E185+E184</f>
        <v>8983.3</v>
      </c>
      <c r="F179" s="153">
        <f>F180+F181+F182+F183+F185+F184</f>
        <v>8983.3</v>
      </c>
      <c r="G179" s="153">
        <f>G180+G181+G182+G183+G185+G184</f>
        <v>7570.700000000001</v>
      </c>
      <c r="H179" s="372">
        <f t="shared" si="15"/>
        <v>-1412.5999999999985</v>
      </c>
      <c r="I179" s="378">
        <f t="shared" si="13"/>
        <v>0.8427526632751886</v>
      </c>
      <c r="J179" s="378">
        <f t="shared" si="14"/>
        <v>0.8427526632751886</v>
      </c>
      <c r="K179" s="379">
        <f t="shared" si="12"/>
        <v>2454.7000000000007</v>
      </c>
    </row>
    <row r="180" spans="1:11" s="191" customFormat="1" ht="41.25" customHeight="1">
      <c r="A180" s="168" t="s">
        <v>277</v>
      </c>
      <c r="B180" s="258" t="s">
        <v>278</v>
      </c>
      <c r="C180" s="190">
        <v>874.8</v>
      </c>
      <c r="D180" s="190">
        <v>200</v>
      </c>
      <c r="E180" s="190">
        <v>2409.9</v>
      </c>
      <c r="F180" s="190">
        <v>2409.9</v>
      </c>
      <c r="G180" s="190">
        <v>2358.2</v>
      </c>
      <c r="H180" s="375">
        <f t="shared" si="15"/>
        <v>-51.70000000000027</v>
      </c>
      <c r="I180" s="376">
        <f t="shared" si="13"/>
        <v>0.9785468276691978</v>
      </c>
      <c r="J180" s="376">
        <f t="shared" si="14"/>
        <v>0.9785468276691978</v>
      </c>
      <c r="K180" s="377">
        <f t="shared" si="12"/>
        <v>1483.3999999999999</v>
      </c>
    </row>
    <row r="181" spans="1:11" s="191" customFormat="1" ht="38.25" customHeight="1">
      <c r="A181" s="168" t="s">
        <v>279</v>
      </c>
      <c r="B181" s="258" t="s">
        <v>378</v>
      </c>
      <c r="C181" s="190">
        <v>2748.3</v>
      </c>
      <c r="D181" s="190">
        <v>2532.9</v>
      </c>
      <c r="E181" s="190">
        <v>2887.9</v>
      </c>
      <c r="F181" s="190">
        <v>2887.9</v>
      </c>
      <c r="G181" s="190">
        <v>2768.4</v>
      </c>
      <c r="H181" s="375">
        <f t="shared" si="15"/>
        <v>-119.5</v>
      </c>
      <c r="I181" s="376">
        <f t="shared" si="13"/>
        <v>0.9586204508466359</v>
      </c>
      <c r="J181" s="376">
        <f t="shared" si="14"/>
        <v>0.9586204508466359</v>
      </c>
      <c r="K181" s="377">
        <f t="shared" si="12"/>
        <v>20.09999999999991</v>
      </c>
    </row>
    <row r="182" spans="1:11" s="191" customFormat="1" ht="40.5" customHeight="1">
      <c r="A182" s="168" t="s">
        <v>281</v>
      </c>
      <c r="B182" s="258" t="s">
        <v>282</v>
      </c>
      <c r="C182" s="190">
        <v>626.2</v>
      </c>
      <c r="D182" s="190">
        <v>550</v>
      </c>
      <c r="E182" s="190">
        <v>947.5</v>
      </c>
      <c r="F182" s="190">
        <v>947.5</v>
      </c>
      <c r="G182" s="190">
        <v>824.1</v>
      </c>
      <c r="H182" s="375">
        <f t="shared" si="15"/>
        <v>-123.39999999999998</v>
      </c>
      <c r="I182" s="376">
        <f t="shared" si="13"/>
        <v>0.8697625329815304</v>
      </c>
      <c r="J182" s="376">
        <f t="shared" si="14"/>
        <v>0.8697625329815304</v>
      </c>
      <c r="K182" s="377">
        <f t="shared" si="12"/>
        <v>197.89999999999998</v>
      </c>
    </row>
    <row r="183" spans="1:11" s="191" customFormat="1" ht="24.75" customHeight="1">
      <c r="A183" s="168" t="s">
        <v>283</v>
      </c>
      <c r="B183" s="258" t="s">
        <v>284</v>
      </c>
      <c r="C183" s="190"/>
      <c r="D183" s="190">
        <v>20</v>
      </c>
      <c r="E183" s="190"/>
      <c r="F183" s="190"/>
      <c r="G183" s="190"/>
      <c r="H183" s="375">
        <f t="shared" si="15"/>
        <v>0</v>
      </c>
      <c r="I183" s="376"/>
      <c r="J183" s="376"/>
      <c r="K183" s="377">
        <f t="shared" si="12"/>
        <v>0</v>
      </c>
    </row>
    <row r="184" spans="1:11" s="191" customFormat="1" ht="25.5" customHeight="1">
      <c r="A184" s="168">
        <v>8240</v>
      </c>
      <c r="B184" s="258" t="s">
        <v>376</v>
      </c>
      <c r="C184" s="190">
        <v>866.7</v>
      </c>
      <c r="D184" s="190">
        <v>370</v>
      </c>
      <c r="E184" s="190">
        <v>2638</v>
      </c>
      <c r="F184" s="190">
        <v>2638</v>
      </c>
      <c r="G184" s="190">
        <v>1620</v>
      </c>
      <c r="H184" s="375">
        <f t="shared" si="15"/>
        <v>-1018</v>
      </c>
      <c r="I184" s="376">
        <f t="shared" si="13"/>
        <v>0.6141015921152388</v>
      </c>
      <c r="J184" s="376">
        <f t="shared" si="14"/>
        <v>0.6141015921152388</v>
      </c>
      <c r="K184" s="377">
        <f t="shared" si="12"/>
        <v>753.3</v>
      </c>
    </row>
    <row r="185" spans="1:11" s="191" customFormat="1" ht="27" customHeight="1">
      <c r="A185" s="168" t="s">
        <v>285</v>
      </c>
      <c r="B185" s="258" t="s">
        <v>286</v>
      </c>
      <c r="C185" s="190"/>
      <c r="D185" s="190">
        <v>100</v>
      </c>
      <c r="E185" s="190">
        <v>100</v>
      </c>
      <c r="F185" s="190">
        <v>100</v>
      </c>
      <c r="G185" s="190"/>
      <c r="H185" s="375">
        <f t="shared" si="15"/>
        <v>-100</v>
      </c>
      <c r="I185" s="376">
        <f t="shared" si="13"/>
        <v>0</v>
      </c>
      <c r="J185" s="376">
        <f t="shared" si="14"/>
        <v>0</v>
      </c>
      <c r="K185" s="377">
        <f t="shared" si="12"/>
        <v>0</v>
      </c>
    </row>
    <row r="186" spans="1:11" s="198" customFormat="1" ht="45" customHeight="1">
      <c r="A186" s="196"/>
      <c r="B186" s="197" t="s">
        <v>379</v>
      </c>
      <c r="C186" s="153">
        <f>C108+C113+C140+C156+C161+C166+C171+C179+C136</f>
        <v>208947.19999999995</v>
      </c>
      <c r="D186" s="153">
        <f>D108+D113+D140+D156+D161+D166+D171+D179+D136</f>
        <v>191568.7</v>
      </c>
      <c r="E186" s="153">
        <f>E108+E113+E140+E156+E161+E166+E171+E179+E136</f>
        <v>237869.49999999997</v>
      </c>
      <c r="F186" s="153">
        <f>F108+F113+F140+F156+F161+F166+F171+F179+F136</f>
        <v>237869.49999999997</v>
      </c>
      <c r="G186" s="153">
        <f>G108+G113+G140+G156+G161+G166+G171+G179+G136</f>
        <v>221267.49999999997</v>
      </c>
      <c r="H186" s="372">
        <f t="shared" si="15"/>
        <v>-16602</v>
      </c>
      <c r="I186" s="378">
        <f t="shared" si="13"/>
        <v>0.930205427766065</v>
      </c>
      <c r="J186" s="378">
        <f t="shared" si="14"/>
        <v>0.930205427766065</v>
      </c>
      <c r="K186" s="379">
        <f t="shared" si="12"/>
        <v>12320.300000000017</v>
      </c>
    </row>
    <row r="187" spans="1:11" s="90" customFormat="1" ht="39" customHeight="1" hidden="1" thickBot="1">
      <c r="A187" s="131">
        <v>250339</v>
      </c>
      <c r="B187" s="132" t="s">
        <v>80</v>
      </c>
      <c r="C187" s="154"/>
      <c r="D187" s="317"/>
      <c r="E187" s="317"/>
      <c r="F187" s="154"/>
      <c r="G187" s="317"/>
      <c r="H187" s="369">
        <f t="shared" si="15"/>
        <v>0</v>
      </c>
      <c r="I187" s="380" t="e">
        <f t="shared" si="13"/>
        <v>#DIV/0!</v>
      </c>
      <c r="J187" s="381" t="e">
        <f t="shared" si="14"/>
        <v>#DIV/0!</v>
      </c>
      <c r="K187" s="382">
        <f t="shared" si="12"/>
        <v>0</v>
      </c>
    </row>
    <row r="188" spans="1:11" s="189" customFormat="1" ht="26.25" customHeight="1">
      <c r="A188" s="197">
        <v>9000</v>
      </c>
      <c r="B188" s="199" t="s">
        <v>148</v>
      </c>
      <c r="C188" s="153">
        <f>C190+C191</f>
        <v>2774.6</v>
      </c>
      <c r="D188" s="153">
        <f>D190+D191</f>
        <v>0</v>
      </c>
      <c r="E188" s="270">
        <f>E189+E190+E191</f>
        <v>6598</v>
      </c>
      <c r="F188" s="153">
        <f>F190+F191</f>
        <v>6598</v>
      </c>
      <c r="G188" s="153">
        <f>G190+G191</f>
        <v>6001.7</v>
      </c>
      <c r="H188" s="372">
        <f t="shared" si="15"/>
        <v>-596.3000000000002</v>
      </c>
      <c r="I188" s="376">
        <f t="shared" si="13"/>
        <v>0.909624128523795</v>
      </c>
      <c r="J188" s="378">
        <f t="shared" si="14"/>
        <v>0.909624128523795</v>
      </c>
      <c r="K188" s="377">
        <f aca="true" t="shared" si="16" ref="K188:K193">G188-C188</f>
        <v>3227.1</v>
      </c>
    </row>
    <row r="189" spans="1:11" s="191" customFormat="1" ht="38.25" customHeight="1" hidden="1">
      <c r="A189" s="200"/>
      <c r="B189" s="201"/>
      <c r="C189" s="318"/>
      <c r="D189" s="318"/>
      <c r="E189" s="318"/>
      <c r="F189" s="318"/>
      <c r="G189" s="318"/>
      <c r="H189" s="372">
        <f t="shared" si="15"/>
        <v>0</v>
      </c>
      <c r="I189" s="383" t="e">
        <f>G189/E189</f>
        <v>#DIV/0!</v>
      </c>
      <c r="J189" s="373" t="e">
        <f aca="true" t="shared" si="17" ref="J189:J220">G189/F189</f>
        <v>#DIV/0!</v>
      </c>
      <c r="K189" s="384">
        <f t="shared" si="16"/>
        <v>0</v>
      </c>
    </row>
    <row r="190" spans="1:11" s="191" customFormat="1" ht="24" customHeight="1">
      <c r="A190" s="168" t="s">
        <v>145</v>
      </c>
      <c r="B190" s="258" t="s">
        <v>144</v>
      </c>
      <c r="C190" s="259">
        <v>1025</v>
      </c>
      <c r="D190" s="259"/>
      <c r="E190" s="259">
        <v>683</v>
      </c>
      <c r="F190" s="259">
        <v>683</v>
      </c>
      <c r="G190" s="259">
        <v>627.2</v>
      </c>
      <c r="H190" s="375">
        <f t="shared" si="15"/>
        <v>-55.799999999999955</v>
      </c>
      <c r="I190" s="376">
        <f>G190/E190</f>
        <v>0.9183016105417278</v>
      </c>
      <c r="J190" s="378">
        <f t="shared" si="17"/>
        <v>0.9183016105417278</v>
      </c>
      <c r="K190" s="377">
        <f t="shared" si="16"/>
        <v>-397.79999999999995</v>
      </c>
    </row>
    <row r="191" spans="1:11" s="191" customFormat="1" ht="59.25" customHeight="1">
      <c r="A191" s="168" t="s">
        <v>146</v>
      </c>
      <c r="B191" s="169" t="s">
        <v>147</v>
      </c>
      <c r="C191" s="190">
        <v>1749.6</v>
      </c>
      <c r="D191" s="190"/>
      <c r="E191" s="259">
        <v>5915</v>
      </c>
      <c r="F191" s="259">
        <v>5915</v>
      </c>
      <c r="G191" s="259">
        <v>5374.5</v>
      </c>
      <c r="H191" s="375">
        <f t="shared" si="15"/>
        <v>-540.5</v>
      </c>
      <c r="I191" s="376">
        <f>G191/E191</f>
        <v>0.9086221470836855</v>
      </c>
      <c r="J191" s="378">
        <f t="shared" si="17"/>
        <v>0.9086221470836855</v>
      </c>
      <c r="K191" s="377">
        <f t="shared" si="16"/>
        <v>3624.9</v>
      </c>
    </row>
    <row r="192" spans="1:11" s="198" customFormat="1" ht="24.75" customHeight="1">
      <c r="A192" s="202"/>
      <c r="B192" s="194" t="s">
        <v>380</v>
      </c>
      <c r="C192" s="153">
        <f>C186+C188</f>
        <v>211721.79999999996</v>
      </c>
      <c r="D192" s="153">
        <f>D186+D188</f>
        <v>191568.7</v>
      </c>
      <c r="E192" s="153">
        <f>E186+E188</f>
        <v>244467.49999999997</v>
      </c>
      <c r="F192" s="153">
        <f>F186+F188</f>
        <v>244467.49999999997</v>
      </c>
      <c r="G192" s="153">
        <f>G186+G188</f>
        <v>227269.19999999998</v>
      </c>
      <c r="H192" s="372">
        <f t="shared" si="15"/>
        <v>-17198.29999999999</v>
      </c>
      <c r="I192" s="378">
        <f>G192/E192</f>
        <v>0.9296499534702978</v>
      </c>
      <c r="J192" s="378">
        <f t="shared" si="17"/>
        <v>0.9296499534702978</v>
      </c>
      <c r="K192" s="379">
        <f t="shared" si="16"/>
        <v>15547.400000000023</v>
      </c>
    </row>
    <row r="193" spans="1:11" s="198" customFormat="1" ht="42.75" customHeight="1">
      <c r="A193" s="202"/>
      <c r="B193" s="194" t="s">
        <v>363</v>
      </c>
      <c r="C193" s="153">
        <f>C194+C220+C219</f>
        <v>211721.80000000002</v>
      </c>
      <c r="D193" s="153">
        <f>D194+D220+D219</f>
        <v>191568.69999999998</v>
      </c>
      <c r="E193" s="153">
        <f>E194+E220+E219</f>
        <v>244467.5</v>
      </c>
      <c r="F193" s="153">
        <f>F194+F220+F219</f>
        <v>244467.5</v>
      </c>
      <c r="G193" s="153">
        <f>G194+G220+G219</f>
        <v>227269.2</v>
      </c>
      <c r="H193" s="372">
        <f t="shared" si="15"/>
        <v>-17198.29999999999</v>
      </c>
      <c r="I193" s="378">
        <f aca="true" t="shared" si="18" ref="I193:I220">G193/E193</f>
        <v>0.9296499534702978</v>
      </c>
      <c r="J193" s="378">
        <f t="shared" si="17"/>
        <v>0.9296499534702978</v>
      </c>
      <c r="K193" s="377">
        <f t="shared" si="16"/>
        <v>15547.399999999994</v>
      </c>
    </row>
    <row r="194" spans="1:11" s="321" customFormat="1" ht="24.75" customHeight="1">
      <c r="A194" s="319" t="s">
        <v>162</v>
      </c>
      <c r="B194" s="320" t="s">
        <v>381</v>
      </c>
      <c r="C194" s="153">
        <f>C195+C199+C213+C216+C218+C220</f>
        <v>211721.80000000002</v>
      </c>
      <c r="D194" s="153">
        <f>D195+D199+D213+D216+D218</f>
        <v>191468.69999999998</v>
      </c>
      <c r="E194" s="153">
        <f>E195+E199+E213+E216+E218</f>
        <v>242338.5</v>
      </c>
      <c r="F194" s="153">
        <f>F195+F199+F213+F216+F218</f>
        <v>242338.5</v>
      </c>
      <c r="G194" s="153">
        <f>G195+G199+G213+G216+G218</f>
        <v>225277.7</v>
      </c>
      <c r="H194" s="372">
        <f t="shared" si="15"/>
        <v>-17060.79999999999</v>
      </c>
      <c r="I194" s="378">
        <f t="shared" si="18"/>
        <v>0.9295993001524727</v>
      </c>
      <c r="J194" s="378">
        <f t="shared" si="17"/>
        <v>0.9295993001524727</v>
      </c>
      <c r="K194" s="379">
        <f aca="true" t="shared" si="19" ref="K194:K222">G194-C194</f>
        <v>13555.899999999994</v>
      </c>
    </row>
    <row r="195" spans="1:11" s="321" customFormat="1" ht="21" customHeight="1">
      <c r="A195" s="319" t="s">
        <v>312</v>
      </c>
      <c r="B195" s="322" t="s">
        <v>305</v>
      </c>
      <c r="C195" s="153">
        <f>C196+C198</f>
        <v>153062.9</v>
      </c>
      <c r="D195" s="153">
        <f>D196+D198</f>
        <v>135415.9</v>
      </c>
      <c r="E195" s="153">
        <f>E196+E198</f>
        <v>161492.8</v>
      </c>
      <c r="F195" s="153">
        <f>F196+F198</f>
        <v>161492.8</v>
      </c>
      <c r="G195" s="153">
        <f>G196+G198</f>
        <v>155058</v>
      </c>
      <c r="H195" s="372">
        <f t="shared" si="15"/>
        <v>-6434.799999999988</v>
      </c>
      <c r="I195" s="378">
        <f t="shared" si="18"/>
        <v>0.9601542607472284</v>
      </c>
      <c r="J195" s="378">
        <f t="shared" si="17"/>
        <v>0.9601542607472284</v>
      </c>
      <c r="K195" s="379">
        <f t="shared" si="19"/>
        <v>1995.1000000000058</v>
      </c>
    </row>
    <row r="196" spans="1:11" s="198" customFormat="1" ht="20.25" customHeight="1">
      <c r="A196" s="323" t="s">
        <v>313</v>
      </c>
      <c r="B196" s="324" t="s">
        <v>336</v>
      </c>
      <c r="C196" s="190">
        <v>123527.5</v>
      </c>
      <c r="D196" s="190">
        <v>110291.1</v>
      </c>
      <c r="E196" s="190">
        <v>130320.2</v>
      </c>
      <c r="F196" s="190">
        <v>130320.2</v>
      </c>
      <c r="G196" s="190">
        <v>125191.7</v>
      </c>
      <c r="H196" s="375">
        <f t="shared" si="15"/>
        <v>-5128.5</v>
      </c>
      <c r="I196" s="376">
        <f t="shared" si="18"/>
        <v>0.9606469296394573</v>
      </c>
      <c r="J196" s="376">
        <f t="shared" si="17"/>
        <v>0.9606469296394573</v>
      </c>
      <c r="K196" s="377">
        <f t="shared" si="19"/>
        <v>1664.199999999997</v>
      </c>
    </row>
    <row r="197" spans="1:11" s="198" customFormat="1" ht="37.5" customHeight="1" hidden="1" thickBot="1">
      <c r="A197" s="323" t="s">
        <v>238</v>
      </c>
      <c r="B197" s="324" t="s">
        <v>337</v>
      </c>
      <c r="C197" s="190"/>
      <c r="D197" s="190"/>
      <c r="E197" s="190"/>
      <c r="F197" s="190"/>
      <c r="G197" s="190"/>
      <c r="H197" s="375">
        <f t="shared" si="15"/>
        <v>0</v>
      </c>
      <c r="I197" s="376" t="e">
        <f t="shared" si="18"/>
        <v>#DIV/0!</v>
      </c>
      <c r="J197" s="376" t="e">
        <f t="shared" si="17"/>
        <v>#DIV/0!</v>
      </c>
      <c r="K197" s="377">
        <f t="shared" si="19"/>
        <v>0</v>
      </c>
    </row>
    <row r="198" spans="1:11" s="198" customFormat="1" ht="22.5" customHeight="1">
      <c r="A198" s="323" t="s">
        <v>314</v>
      </c>
      <c r="B198" s="324" t="s">
        <v>338</v>
      </c>
      <c r="C198" s="190">
        <v>29535.4</v>
      </c>
      <c r="D198" s="190">
        <v>25124.8</v>
      </c>
      <c r="E198" s="190">
        <v>31172.6</v>
      </c>
      <c r="F198" s="190">
        <v>31172.6</v>
      </c>
      <c r="G198" s="190">
        <v>29866.3</v>
      </c>
      <c r="H198" s="375">
        <f t="shared" si="15"/>
        <v>-1306.2999999999993</v>
      </c>
      <c r="I198" s="376">
        <f t="shared" si="18"/>
        <v>0.9580946087268948</v>
      </c>
      <c r="J198" s="376">
        <f t="shared" si="17"/>
        <v>0.9580946087268948</v>
      </c>
      <c r="K198" s="377">
        <f t="shared" si="19"/>
        <v>330.8999999999978</v>
      </c>
    </row>
    <row r="199" spans="1:11" s="321" customFormat="1" ht="21.75" customHeight="1">
      <c r="A199" s="319" t="s">
        <v>315</v>
      </c>
      <c r="B199" s="325" t="s">
        <v>339</v>
      </c>
      <c r="C199" s="153">
        <f>C200+C201+C202+C203+C204+C205+C211</f>
        <v>41419.8</v>
      </c>
      <c r="D199" s="153">
        <f>D200+D201+D202+D203+D204+D205+D211</f>
        <v>41381</v>
      </c>
      <c r="E199" s="153">
        <f>E200+E201+E202+E203+E204+E205+E211</f>
        <v>54255.1</v>
      </c>
      <c r="F199" s="153">
        <f>F200+F201+F202+F203+F204+F205+F211</f>
        <v>54255.1</v>
      </c>
      <c r="G199" s="153">
        <f>G200+G201+G202+G203+G204+G205+G211</f>
        <v>45621.7</v>
      </c>
      <c r="H199" s="372">
        <f t="shared" si="15"/>
        <v>-8633.400000000001</v>
      </c>
      <c r="I199" s="378">
        <f t="shared" si="18"/>
        <v>0.8408739454908386</v>
      </c>
      <c r="J199" s="378">
        <f t="shared" si="17"/>
        <v>0.8408739454908386</v>
      </c>
      <c r="K199" s="379">
        <f t="shared" si="19"/>
        <v>4201.899999999994</v>
      </c>
    </row>
    <row r="200" spans="1:11" s="198" customFormat="1" ht="25.5" customHeight="1">
      <c r="A200" s="326" t="s">
        <v>316</v>
      </c>
      <c r="B200" s="327" t="s">
        <v>340</v>
      </c>
      <c r="C200" s="190">
        <v>8064</v>
      </c>
      <c r="D200" s="190">
        <v>6959.2</v>
      </c>
      <c r="E200" s="190">
        <v>18506.8</v>
      </c>
      <c r="F200" s="190">
        <v>18506.8</v>
      </c>
      <c r="G200" s="190">
        <v>16601.8</v>
      </c>
      <c r="H200" s="375">
        <f t="shared" si="15"/>
        <v>-1905</v>
      </c>
      <c r="I200" s="376">
        <f t="shared" si="18"/>
        <v>0.8970648626450818</v>
      </c>
      <c r="J200" s="376">
        <f t="shared" si="17"/>
        <v>0.8970648626450818</v>
      </c>
      <c r="K200" s="377">
        <f t="shared" si="19"/>
        <v>8537.8</v>
      </c>
    </row>
    <row r="201" spans="1:11" s="198" customFormat="1" ht="24.75" customHeight="1">
      <c r="A201" s="326" t="s">
        <v>317</v>
      </c>
      <c r="B201" s="327" t="s">
        <v>341</v>
      </c>
      <c r="C201" s="190">
        <v>7.8</v>
      </c>
      <c r="D201" s="190">
        <v>46</v>
      </c>
      <c r="E201" s="190">
        <v>1</v>
      </c>
      <c r="F201" s="190">
        <v>1</v>
      </c>
      <c r="G201" s="190">
        <v>1</v>
      </c>
      <c r="H201" s="375">
        <f t="shared" si="15"/>
        <v>0</v>
      </c>
      <c r="I201" s="376">
        <f t="shared" si="18"/>
        <v>1</v>
      </c>
      <c r="J201" s="376">
        <f t="shared" si="17"/>
        <v>1</v>
      </c>
      <c r="K201" s="377">
        <f t="shared" si="19"/>
        <v>-6.8</v>
      </c>
    </row>
    <row r="202" spans="1:11" s="198" customFormat="1" ht="24.75" customHeight="1">
      <c r="A202" s="326" t="s">
        <v>318</v>
      </c>
      <c r="B202" s="327" t="s">
        <v>307</v>
      </c>
      <c r="C202" s="190">
        <v>652.5</v>
      </c>
      <c r="D202" s="190">
        <v>1000</v>
      </c>
      <c r="E202" s="190">
        <v>280</v>
      </c>
      <c r="F202" s="190">
        <v>280</v>
      </c>
      <c r="G202" s="190">
        <v>62</v>
      </c>
      <c r="H202" s="375">
        <f t="shared" si="15"/>
        <v>-218</v>
      </c>
      <c r="I202" s="376">
        <f t="shared" si="18"/>
        <v>0.22142857142857142</v>
      </c>
      <c r="J202" s="376">
        <f t="shared" si="17"/>
        <v>0.22142857142857142</v>
      </c>
      <c r="K202" s="377">
        <f t="shared" si="19"/>
        <v>-590.5</v>
      </c>
    </row>
    <row r="203" spans="1:11" s="198" customFormat="1" ht="21.75" customHeight="1">
      <c r="A203" s="326" t="s">
        <v>319</v>
      </c>
      <c r="B203" s="327" t="s">
        <v>342</v>
      </c>
      <c r="C203" s="190">
        <v>7954</v>
      </c>
      <c r="D203" s="190">
        <v>13693.3</v>
      </c>
      <c r="E203" s="190">
        <v>15573.5</v>
      </c>
      <c r="F203" s="190">
        <v>15573.5</v>
      </c>
      <c r="G203" s="190">
        <v>12788.4</v>
      </c>
      <c r="H203" s="375">
        <f t="shared" si="15"/>
        <v>-2785.1000000000004</v>
      </c>
      <c r="I203" s="376">
        <f t="shared" si="18"/>
        <v>0.8211641570616752</v>
      </c>
      <c r="J203" s="376">
        <f t="shared" si="17"/>
        <v>0.8211641570616752</v>
      </c>
      <c r="K203" s="377">
        <f t="shared" si="19"/>
        <v>4834.4</v>
      </c>
    </row>
    <row r="204" spans="1:11" s="198" customFormat="1" ht="26.25" customHeight="1">
      <c r="A204" s="326" t="s">
        <v>320</v>
      </c>
      <c r="B204" s="327" t="s">
        <v>343</v>
      </c>
      <c r="C204" s="190">
        <v>219</v>
      </c>
      <c r="D204" s="190">
        <v>266</v>
      </c>
      <c r="E204" s="190">
        <v>784.6</v>
      </c>
      <c r="F204" s="190">
        <v>784.6</v>
      </c>
      <c r="G204" s="190">
        <v>642.5</v>
      </c>
      <c r="H204" s="375">
        <f t="shared" si="15"/>
        <v>-142.10000000000002</v>
      </c>
      <c r="I204" s="376">
        <f t="shared" si="18"/>
        <v>0.8188886056589345</v>
      </c>
      <c r="J204" s="376">
        <f t="shared" si="17"/>
        <v>0.8188886056589345</v>
      </c>
      <c r="K204" s="377">
        <f t="shared" si="19"/>
        <v>423.5</v>
      </c>
    </row>
    <row r="205" spans="1:11" s="321" customFormat="1" ht="25.5" customHeight="1">
      <c r="A205" s="319" t="s">
        <v>321</v>
      </c>
      <c r="B205" s="322" t="s">
        <v>306</v>
      </c>
      <c r="C205" s="153">
        <f>C206+C207+C208+C209+C210</f>
        <v>14987.1</v>
      </c>
      <c r="D205" s="153">
        <f>D206+D207+D208+D209+D210</f>
        <v>19299.6</v>
      </c>
      <c r="E205" s="153">
        <f>E206+E207+E208+E209+E210</f>
        <v>19020.1</v>
      </c>
      <c r="F205" s="153">
        <f>F206+F207+F208+F209+F210</f>
        <v>19020.1</v>
      </c>
      <c r="G205" s="153">
        <f>G206+G207+G208+G209+G210</f>
        <v>15453.199999999999</v>
      </c>
      <c r="H205" s="372">
        <f t="shared" si="15"/>
        <v>-3566.8999999999996</v>
      </c>
      <c r="I205" s="378">
        <f t="shared" si="18"/>
        <v>0.8124668114258075</v>
      </c>
      <c r="J205" s="378">
        <f t="shared" si="17"/>
        <v>0.8124668114258075</v>
      </c>
      <c r="K205" s="379">
        <f t="shared" si="19"/>
        <v>466.09999999999854</v>
      </c>
    </row>
    <row r="206" spans="1:11" s="198" customFormat="1" ht="23.25" customHeight="1">
      <c r="A206" s="326" t="s">
        <v>322</v>
      </c>
      <c r="B206" s="327" t="s">
        <v>344</v>
      </c>
      <c r="C206" s="190">
        <v>3590.5</v>
      </c>
      <c r="D206" s="190">
        <v>4300</v>
      </c>
      <c r="E206" s="190">
        <v>5617.4</v>
      </c>
      <c r="F206" s="190">
        <v>5617.4</v>
      </c>
      <c r="G206" s="190">
        <v>4996.4</v>
      </c>
      <c r="H206" s="375">
        <f t="shared" si="15"/>
        <v>-621</v>
      </c>
      <c r="I206" s="376">
        <f t="shared" si="18"/>
        <v>0.889450635525332</v>
      </c>
      <c r="J206" s="376">
        <f t="shared" si="17"/>
        <v>0.889450635525332</v>
      </c>
      <c r="K206" s="377">
        <f t="shared" si="19"/>
        <v>1405.8999999999996</v>
      </c>
    </row>
    <row r="207" spans="1:11" s="198" customFormat="1" ht="23.25" customHeight="1">
      <c r="A207" s="326" t="s">
        <v>323</v>
      </c>
      <c r="B207" s="327" t="s">
        <v>345</v>
      </c>
      <c r="C207" s="190">
        <v>135.8</v>
      </c>
      <c r="D207" s="190">
        <v>348.7</v>
      </c>
      <c r="E207" s="190">
        <v>241.9</v>
      </c>
      <c r="F207" s="190">
        <v>241.9</v>
      </c>
      <c r="G207" s="190">
        <v>191.2</v>
      </c>
      <c r="H207" s="375">
        <f t="shared" si="15"/>
        <v>-50.70000000000002</v>
      </c>
      <c r="I207" s="376">
        <f t="shared" si="18"/>
        <v>0.7904092600248036</v>
      </c>
      <c r="J207" s="376">
        <f t="shared" si="17"/>
        <v>0.7904092600248036</v>
      </c>
      <c r="K207" s="377">
        <f t="shared" si="19"/>
        <v>55.39999999999998</v>
      </c>
    </row>
    <row r="208" spans="1:11" s="198" customFormat="1" ht="22.5" customHeight="1">
      <c r="A208" s="326" t="s">
        <v>324</v>
      </c>
      <c r="B208" s="327" t="s">
        <v>346</v>
      </c>
      <c r="C208" s="190">
        <v>2186.3</v>
      </c>
      <c r="D208" s="190">
        <v>4962.6</v>
      </c>
      <c r="E208" s="190">
        <v>4412.9</v>
      </c>
      <c r="F208" s="190">
        <v>4412.9</v>
      </c>
      <c r="G208" s="190">
        <v>2183.9</v>
      </c>
      <c r="H208" s="375">
        <f t="shared" si="15"/>
        <v>-2228.9999999999995</v>
      </c>
      <c r="I208" s="376">
        <f t="shared" si="18"/>
        <v>0.4948899816447235</v>
      </c>
      <c r="J208" s="376">
        <f t="shared" si="17"/>
        <v>0.4948899816447235</v>
      </c>
      <c r="K208" s="377">
        <f t="shared" si="19"/>
        <v>-2.400000000000091</v>
      </c>
    </row>
    <row r="209" spans="1:11" s="198" customFormat="1" ht="22.5" customHeight="1">
      <c r="A209" s="326" t="s">
        <v>325</v>
      </c>
      <c r="B209" s="327" t="s">
        <v>347</v>
      </c>
      <c r="C209" s="190">
        <v>6204.1</v>
      </c>
      <c r="D209" s="190">
        <v>5931.7</v>
      </c>
      <c r="E209" s="190">
        <v>4856.6</v>
      </c>
      <c r="F209" s="190">
        <v>4856.6</v>
      </c>
      <c r="G209" s="190">
        <v>4395.8</v>
      </c>
      <c r="H209" s="375">
        <f t="shared" si="15"/>
        <v>-460.8000000000002</v>
      </c>
      <c r="I209" s="376">
        <f t="shared" si="18"/>
        <v>0.9051188073961207</v>
      </c>
      <c r="J209" s="376">
        <f t="shared" si="17"/>
        <v>0.9051188073961207</v>
      </c>
      <c r="K209" s="377">
        <f t="shared" si="19"/>
        <v>-1808.3000000000002</v>
      </c>
    </row>
    <row r="210" spans="1:11" s="198" customFormat="1" ht="39.75" customHeight="1">
      <c r="A210" s="326" t="s">
        <v>326</v>
      </c>
      <c r="B210" s="177" t="s">
        <v>348</v>
      </c>
      <c r="C210" s="190">
        <v>2870.4</v>
      </c>
      <c r="D210" s="190">
        <v>3756.6</v>
      </c>
      <c r="E210" s="190">
        <v>3891.3</v>
      </c>
      <c r="F210" s="190">
        <v>3891.3</v>
      </c>
      <c r="G210" s="190">
        <v>3685.9</v>
      </c>
      <c r="H210" s="375">
        <f t="shared" si="15"/>
        <v>-205.4000000000001</v>
      </c>
      <c r="I210" s="376">
        <f t="shared" si="18"/>
        <v>0.9472155834810988</v>
      </c>
      <c r="J210" s="376">
        <f t="shared" si="17"/>
        <v>0.9472155834810988</v>
      </c>
      <c r="K210" s="377">
        <f t="shared" si="19"/>
        <v>815.5</v>
      </c>
    </row>
    <row r="211" spans="1:11" s="321" customFormat="1" ht="44.25" customHeight="1">
      <c r="A211" s="328" t="s">
        <v>327</v>
      </c>
      <c r="B211" s="329" t="s">
        <v>349</v>
      </c>
      <c r="C211" s="153">
        <f>C212</f>
        <v>9535.4</v>
      </c>
      <c r="D211" s="153">
        <f>D212</f>
        <v>116.9</v>
      </c>
      <c r="E211" s="153">
        <f>E212</f>
        <v>89.1</v>
      </c>
      <c r="F211" s="153">
        <f>F212</f>
        <v>89.1</v>
      </c>
      <c r="G211" s="153">
        <f>G212</f>
        <v>72.8</v>
      </c>
      <c r="H211" s="372">
        <f t="shared" si="15"/>
        <v>-16.299999999999997</v>
      </c>
      <c r="I211" s="378">
        <f t="shared" si="18"/>
        <v>0.8170594837261504</v>
      </c>
      <c r="J211" s="378">
        <f t="shared" si="17"/>
        <v>0.8170594837261504</v>
      </c>
      <c r="K211" s="379">
        <f t="shared" si="19"/>
        <v>-9462.6</v>
      </c>
    </row>
    <row r="212" spans="1:11" s="198" customFormat="1" ht="56.25" customHeight="1">
      <c r="A212" s="330" t="s">
        <v>328</v>
      </c>
      <c r="B212" s="331" t="s">
        <v>350</v>
      </c>
      <c r="C212" s="190">
        <v>9535.4</v>
      </c>
      <c r="D212" s="190">
        <v>116.9</v>
      </c>
      <c r="E212" s="153">
        <v>89.1</v>
      </c>
      <c r="F212" s="153">
        <v>89.1</v>
      </c>
      <c r="G212" s="153">
        <v>72.8</v>
      </c>
      <c r="H212" s="375">
        <f t="shared" si="15"/>
        <v>-16.299999999999997</v>
      </c>
      <c r="I212" s="376">
        <f t="shared" si="18"/>
        <v>0.8170594837261504</v>
      </c>
      <c r="J212" s="376">
        <f t="shared" si="17"/>
        <v>0.8170594837261504</v>
      </c>
      <c r="K212" s="377">
        <f t="shared" si="19"/>
        <v>-9462.6</v>
      </c>
    </row>
    <row r="213" spans="1:11" s="321" customFormat="1" ht="28.5" customHeight="1">
      <c r="A213" s="319" t="s">
        <v>329</v>
      </c>
      <c r="B213" s="322" t="s">
        <v>351</v>
      </c>
      <c r="C213" s="153">
        <f>C214+C215</f>
        <v>14402.800000000001</v>
      </c>
      <c r="D213" s="153">
        <f>D214+D215</f>
        <v>11485</v>
      </c>
      <c r="E213" s="153">
        <f>E214+E215</f>
        <v>20960.6</v>
      </c>
      <c r="F213" s="153">
        <f>F214+F215</f>
        <v>20960.6</v>
      </c>
      <c r="G213" s="153">
        <f>G214+G215</f>
        <v>19369.9</v>
      </c>
      <c r="H213" s="372">
        <f t="shared" si="15"/>
        <v>-1590.699999999997</v>
      </c>
      <c r="I213" s="378">
        <f t="shared" si="18"/>
        <v>0.9241099968512353</v>
      </c>
      <c r="J213" s="378">
        <f t="shared" si="17"/>
        <v>0.9241099968512353</v>
      </c>
      <c r="K213" s="379">
        <f t="shared" si="19"/>
        <v>4967.1</v>
      </c>
    </row>
    <row r="214" spans="1:11" s="198" customFormat="1" ht="42.75" customHeight="1">
      <c r="A214" s="330" t="s">
        <v>330</v>
      </c>
      <c r="B214" s="331" t="s">
        <v>352</v>
      </c>
      <c r="C214" s="190">
        <v>11628.2</v>
      </c>
      <c r="D214" s="190">
        <v>11485</v>
      </c>
      <c r="E214" s="190">
        <v>16391.6</v>
      </c>
      <c r="F214" s="190">
        <v>16391.6</v>
      </c>
      <c r="G214" s="190">
        <v>15359.7</v>
      </c>
      <c r="H214" s="375">
        <f t="shared" si="15"/>
        <v>-1031.8999999999978</v>
      </c>
      <c r="I214" s="376">
        <f t="shared" si="18"/>
        <v>0.9370470240855073</v>
      </c>
      <c r="J214" s="376">
        <f t="shared" si="17"/>
        <v>0.9370470240855073</v>
      </c>
      <c r="K214" s="377">
        <f t="shared" si="19"/>
        <v>3731.5</v>
      </c>
    </row>
    <row r="215" spans="1:11" s="198" customFormat="1" ht="41.25" customHeight="1">
      <c r="A215" s="330" t="s">
        <v>331</v>
      </c>
      <c r="B215" s="331" t="s">
        <v>353</v>
      </c>
      <c r="C215" s="190">
        <v>2774.6</v>
      </c>
      <c r="D215" s="190"/>
      <c r="E215" s="190">
        <v>4569</v>
      </c>
      <c r="F215" s="190">
        <v>4569</v>
      </c>
      <c r="G215" s="190">
        <v>4010.2</v>
      </c>
      <c r="H215" s="375">
        <f t="shared" si="15"/>
        <v>-558.8000000000002</v>
      </c>
      <c r="I215" s="376">
        <f t="shared" si="18"/>
        <v>0.8776975268111183</v>
      </c>
      <c r="J215" s="376">
        <f t="shared" si="17"/>
        <v>0.8776975268111183</v>
      </c>
      <c r="K215" s="377">
        <f t="shared" si="19"/>
        <v>1235.6</v>
      </c>
    </row>
    <row r="216" spans="1:11" s="321" customFormat="1" ht="23.25" customHeight="1">
      <c r="A216" s="319" t="s">
        <v>332</v>
      </c>
      <c r="B216" s="325" t="s">
        <v>354</v>
      </c>
      <c r="C216" s="153">
        <f>C217</f>
        <v>2752.7</v>
      </c>
      <c r="D216" s="153">
        <f>D217</f>
        <v>3011</v>
      </c>
      <c r="E216" s="153">
        <f>E217</f>
        <v>5512.8</v>
      </c>
      <c r="F216" s="153">
        <f>F217</f>
        <v>5512.8</v>
      </c>
      <c r="G216" s="153">
        <f>G217</f>
        <v>5149.5</v>
      </c>
      <c r="H216" s="372">
        <f t="shared" si="15"/>
        <v>-363.3000000000002</v>
      </c>
      <c r="I216" s="378">
        <f t="shared" si="18"/>
        <v>0.9340988245537658</v>
      </c>
      <c r="J216" s="378">
        <f t="shared" si="17"/>
        <v>0.9340988245537658</v>
      </c>
      <c r="K216" s="379">
        <f t="shared" si="19"/>
        <v>2396.8</v>
      </c>
    </row>
    <row r="217" spans="1:11" s="198" customFormat="1" ht="29.25" customHeight="1">
      <c r="A217" s="330" t="s">
        <v>333</v>
      </c>
      <c r="B217" s="332" t="s">
        <v>355</v>
      </c>
      <c r="C217" s="190">
        <v>2752.7</v>
      </c>
      <c r="D217" s="190">
        <v>3011</v>
      </c>
      <c r="E217" s="190">
        <v>5512.8</v>
      </c>
      <c r="F217" s="190">
        <v>5512.8</v>
      </c>
      <c r="G217" s="190">
        <v>5149.5</v>
      </c>
      <c r="H217" s="375">
        <f t="shared" si="15"/>
        <v>-363.3000000000002</v>
      </c>
      <c r="I217" s="376">
        <f t="shared" si="18"/>
        <v>0.9340988245537658</v>
      </c>
      <c r="J217" s="376">
        <f t="shared" si="17"/>
        <v>0.9340988245537658</v>
      </c>
      <c r="K217" s="377">
        <f t="shared" si="19"/>
        <v>2396.8</v>
      </c>
    </row>
    <row r="218" spans="1:11" s="321" customFormat="1" ht="24" customHeight="1">
      <c r="A218" s="328" t="s">
        <v>334</v>
      </c>
      <c r="B218" s="333" t="s">
        <v>356</v>
      </c>
      <c r="C218" s="153">
        <v>83.6</v>
      </c>
      <c r="D218" s="153">
        <v>175.8</v>
      </c>
      <c r="E218" s="153">
        <v>117.2</v>
      </c>
      <c r="F218" s="153">
        <v>117.2</v>
      </c>
      <c r="G218" s="153">
        <v>78.6</v>
      </c>
      <c r="H218" s="372">
        <f t="shared" si="15"/>
        <v>-38.60000000000001</v>
      </c>
      <c r="I218" s="378">
        <f t="shared" si="18"/>
        <v>0.6706484641638225</v>
      </c>
      <c r="J218" s="378">
        <f t="shared" si="17"/>
        <v>0.6706484641638225</v>
      </c>
      <c r="K218" s="379">
        <f t="shared" si="19"/>
        <v>-5</v>
      </c>
    </row>
    <row r="219" spans="1:11" s="321" customFormat="1" ht="24" customHeight="1">
      <c r="A219" s="328">
        <v>3000</v>
      </c>
      <c r="B219" s="333" t="s">
        <v>401</v>
      </c>
      <c r="C219" s="153"/>
      <c r="D219" s="153"/>
      <c r="E219" s="153">
        <v>2029</v>
      </c>
      <c r="F219" s="153">
        <v>2029</v>
      </c>
      <c r="G219" s="153">
        <v>1991.5</v>
      </c>
      <c r="H219" s="372">
        <f t="shared" si="15"/>
        <v>-37.5</v>
      </c>
      <c r="I219" s="378">
        <f t="shared" si="18"/>
        <v>0.9815179891572203</v>
      </c>
      <c r="J219" s="378">
        <f t="shared" si="17"/>
        <v>0.9815179891572203</v>
      </c>
      <c r="K219" s="379">
        <f t="shared" si="19"/>
        <v>1991.5</v>
      </c>
    </row>
    <row r="220" spans="1:11" s="321" customFormat="1" ht="29.25" customHeight="1">
      <c r="A220" s="328" t="s">
        <v>335</v>
      </c>
      <c r="B220" s="333" t="s">
        <v>357</v>
      </c>
      <c r="C220" s="153"/>
      <c r="D220" s="153">
        <v>100</v>
      </c>
      <c r="E220" s="153">
        <v>100</v>
      </c>
      <c r="F220" s="153">
        <v>100</v>
      </c>
      <c r="G220" s="153"/>
      <c r="H220" s="372">
        <f t="shared" si="15"/>
        <v>-100</v>
      </c>
      <c r="I220" s="378">
        <f t="shared" si="18"/>
        <v>0</v>
      </c>
      <c r="J220" s="378">
        <f t="shared" si="17"/>
        <v>0</v>
      </c>
      <c r="K220" s="379">
        <f t="shared" si="19"/>
        <v>0</v>
      </c>
    </row>
    <row r="221" spans="1:11" s="198" customFormat="1" ht="32.25" customHeight="1">
      <c r="A221" s="428" t="s">
        <v>178</v>
      </c>
      <c r="B221" s="429"/>
      <c r="C221" s="429"/>
      <c r="D221" s="429"/>
      <c r="E221" s="429"/>
      <c r="F221" s="429"/>
      <c r="G221" s="429"/>
      <c r="H221" s="429"/>
      <c r="I221" s="429"/>
      <c r="J221" s="429"/>
      <c r="K221" s="429"/>
    </row>
    <row r="222" spans="1:11" s="204" customFormat="1" ht="40.5" customHeight="1">
      <c r="A222" s="200" t="s">
        <v>179</v>
      </c>
      <c r="B222" s="287" t="s">
        <v>180</v>
      </c>
      <c r="C222" s="190"/>
      <c r="D222" s="190">
        <v>100</v>
      </c>
      <c r="E222" s="190">
        <v>100</v>
      </c>
      <c r="F222" s="190">
        <v>100</v>
      </c>
      <c r="G222" s="190">
        <v>100</v>
      </c>
      <c r="H222" s="385">
        <f>G222-F222</f>
        <v>0</v>
      </c>
      <c r="I222" s="259">
        <f>IF(C222=0,"",IF(($G222/C222*100)&gt;=200,"В/100",$G222/C222*100))</f>
      </c>
      <c r="J222" s="190">
        <f>IF(E222=0,"",IF((G222/E222*100)&gt;=200,"В/100",G222/E222*100))</f>
        <v>100</v>
      </c>
      <c r="K222" s="377">
        <f t="shared" si="19"/>
        <v>100</v>
      </c>
    </row>
    <row r="223" spans="1:11" s="282" customFormat="1" ht="29.25" customHeight="1">
      <c r="A223" s="416" t="s">
        <v>50</v>
      </c>
      <c r="B223" s="416"/>
      <c r="C223" s="416"/>
      <c r="D223" s="416"/>
      <c r="E223" s="416"/>
      <c r="F223" s="416"/>
      <c r="G223" s="416"/>
      <c r="H223" s="416"/>
      <c r="I223" s="416"/>
      <c r="J223" s="416"/>
      <c r="K223" s="416"/>
    </row>
    <row r="224" spans="1:11" s="340" customFormat="1" ht="19.5">
      <c r="A224" s="334">
        <v>602000</v>
      </c>
      <c r="B224" s="335" t="s">
        <v>410</v>
      </c>
      <c r="C224" s="336">
        <v>-12141.4</v>
      </c>
      <c r="D224" s="336"/>
      <c r="E224" s="337">
        <v>-13704.7</v>
      </c>
      <c r="F224" s="338"/>
      <c r="G224" s="339">
        <v>-22574.1</v>
      </c>
      <c r="H224" s="386"/>
      <c r="I224" s="387"/>
      <c r="J224" s="388"/>
      <c r="K224" s="389"/>
    </row>
    <row r="225" spans="1:11" s="340" customFormat="1" ht="19.5">
      <c r="A225" s="334">
        <v>602100</v>
      </c>
      <c r="B225" s="335" t="s">
        <v>400</v>
      </c>
      <c r="C225" s="336">
        <v>17866.7</v>
      </c>
      <c r="D225" s="336"/>
      <c r="E225" s="339">
        <v>23425.6</v>
      </c>
      <c r="F225" s="339"/>
      <c r="G225" s="339">
        <v>23758.4</v>
      </c>
      <c r="H225" s="386"/>
      <c r="I225" s="387"/>
      <c r="J225" s="388"/>
      <c r="K225" s="389"/>
    </row>
    <row r="226" spans="1:11" s="340" customFormat="1" ht="19.5" customHeight="1">
      <c r="A226" s="334">
        <v>602200</v>
      </c>
      <c r="B226" s="335" t="s">
        <v>30</v>
      </c>
      <c r="C226" s="336">
        <v>23758.4</v>
      </c>
      <c r="D226" s="336"/>
      <c r="E226" s="336"/>
      <c r="F226" s="336"/>
      <c r="G226" s="336">
        <v>17527.5</v>
      </c>
      <c r="H226" s="386"/>
      <c r="I226" s="387"/>
      <c r="J226" s="388"/>
      <c r="K226" s="389"/>
    </row>
    <row r="227" spans="1:11" s="340" customFormat="1" ht="19.5" hidden="1">
      <c r="A227" s="334"/>
      <c r="B227" s="335" t="s">
        <v>14</v>
      </c>
      <c r="C227" s="336"/>
      <c r="D227" s="336"/>
      <c r="E227" s="339"/>
      <c r="F227" s="339"/>
      <c r="G227" s="339"/>
      <c r="H227" s="386"/>
      <c r="I227" s="387"/>
      <c r="J227" s="388"/>
      <c r="K227" s="389"/>
    </row>
    <row r="228" spans="1:11" s="340" customFormat="1" ht="19.5" hidden="1">
      <c r="A228" s="334"/>
      <c r="B228" s="335" t="s">
        <v>12</v>
      </c>
      <c r="C228" s="336"/>
      <c r="D228" s="336"/>
      <c r="E228" s="339"/>
      <c r="F228" s="339"/>
      <c r="G228" s="339"/>
      <c r="H228" s="386"/>
      <c r="I228" s="387"/>
      <c r="J228" s="388"/>
      <c r="K228" s="389"/>
    </row>
    <row r="229" spans="1:11" s="340" customFormat="1" ht="19.5" hidden="1">
      <c r="A229" s="334"/>
      <c r="B229" s="335" t="s">
        <v>13</v>
      </c>
      <c r="C229" s="336"/>
      <c r="D229" s="336"/>
      <c r="E229" s="336"/>
      <c r="F229" s="336"/>
      <c r="G229" s="336"/>
      <c r="H229" s="386"/>
      <c r="I229" s="387"/>
      <c r="J229" s="388"/>
      <c r="K229" s="389"/>
    </row>
    <row r="230" spans="1:11" s="340" customFormat="1" ht="19.5" hidden="1">
      <c r="A230" s="334"/>
      <c r="B230" s="335" t="s">
        <v>15</v>
      </c>
      <c r="C230" s="336"/>
      <c r="D230" s="336"/>
      <c r="E230" s="339"/>
      <c r="F230" s="339"/>
      <c r="G230" s="339"/>
      <c r="H230" s="386"/>
      <c r="I230" s="387"/>
      <c r="J230" s="388"/>
      <c r="K230" s="389"/>
    </row>
    <row r="231" spans="1:11" s="345" customFormat="1" ht="19.5" hidden="1">
      <c r="A231" s="341"/>
      <c r="B231" s="342" t="s">
        <v>31</v>
      </c>
      <c r="C231" s="343"/>
      <c r="D231" s="343"/>
      <c r="E231" s="344"/>
      <c r="F231" s="344"/>
      <c r="G231" s="344"/>
      <c r="H231" s="386"/>
      <c r="I231" s="387"/>
      <c r="J231" s="388"/>
      <c r="K231" s="389"/>
    </row>
    <row r="232" spans="1:11" s="345" customFormat="1" ht="19.5" hidden="1">
      <c r="A232" s="341"/>
      <c r="B232" s="342" t="s">
        <v>32</v>
      </c>
      <c r="C232" s="343"/>
      <c r="D232" s="343"/>
      <c r="E232" s="344"/>
      <c r="F232" s="344"/>
      <c r="G232" s="344"/>
      <c r="H232" s="386"/>
      <c r="I232" s="387"/>
      <c r="J232" s="388"/>
      <c r="K232" s="389"/>
    </row>
    <row r="233" spans="1:11" s="345" customFormat="1" ht="39" hidden="1">
      <c r="A233" s="341"/>
      <c r="B233" s="342" t="s">
        <v>48</v>
      </c>
      <c r="C233" s="343"/>
      <c r="D233" s="343"/>
      <c r="E233" s="344"/>
      <c r="F233" s="344"/>
      <c r="G233" s="344"/>
      <c r="H233" s="386"/>
      <c r="I233" s="387"/>
      <c r="J233" s="388"/>
      <c r="K233" s="389"/>
    </row>
    <row r="234" spans="1:11" s="345" customFormat="1" ht="39" hidden="1">
      <c r="A234" s="341"/>
      <c r="B234" s="342" t="s">
        <v>46</v>
      </c>
      <c r="C234" s="343"/>
      <c r="D234" s="343"/>
      <c r="E234" s="344"/>
      <c r="F234" s="344"/>
      <c r="G234" s="344"/>
      <c r="H234" s="386"/>
      <c r="I234" s="387"/>
      <c r="J234" s="388"/>
      <c r="K234" s="389"/>
    </row>
    <row r="235" spans="1:11" s="345" customFormat="1" ht="19.5" hidden="1">
      <c r="A235" s="341"/>
      <c r="B235" s="342" t="s">
        <v>33</v>
      </c>
      <c r="C235" s="343"/>
      <c r="D235" s="343"/>
      <c r="E235" s="344"/>
      <c r="F235" s="344"/>
      <c r="G235" s="344"/>
      <c r="H235" s="386"/>
      <c r="I235" s="387"/>
      <c r="J235" s="388"/>
      <c r="K235" s="389"/>
    </row>
    <row r="236" spans="1:11" s="345" customFormat="1" ht="39" hidden="1">
      <c r="A236" s="341"/>
      <c r="B236" s="342" t="s">
        <v>34</v>
      </c>
      <c r="C236" s="343"/>
      <c r="D236" s="343"/>
      <c r="E236" s="344"/>
      <c r="F236" s="344"/>
      <c r="G236" s="344"/>
      <c r="H236" s="386"/>
      <c r="I236" s="387"/>
      <c r="J236" s="388"/>
      <c r="K236" s="389"/>
    </row>
    <row r="237" spans="1:11" s="345" customFormat="1" ht="39" hidden="1">
      <c r="A237" s="341"/>
      <c r="B237" s="342" t="s">
        <v>35</v>
      </c>
      <c r="C237" s="343"/>
      <c r="D237" s="343"/>
      <c r="E237" s="344"/>
      <c r="F237" s="344"/>
      <c r="G237" s="344"/>
      <c r="H237" s="386"/>
      <c r="I237" s="387"/>
      <c r="J237" s="388"/>
      <c r="K237" s="389"/>
    </row>
    <row r="238" spans="1:11" s="345" customFormat="1" ht="39" hidden="1">
      <c r="A238" s="341"/>
      <c r="B238" s="342" t="s">
        <v>36</v>
      </c>
      <c r="C238" s="343"/>
      <c r="D238" s="343"/>
      <c r="E238" s="344"/>
      <c r="F238" s="344"/>
      <c r="G238" s="344"/>
      <c r="H238" s="386"/>
      <c r="I238" s="387"/>
      <c r="J238" s="388"/>
      <c r="K238" s="389"/>
    </row>
    <row r="239" spans="1:11" s="345" customFormat="1" ht="19.5" hidden="1">
      <c r="A239" s="341"/>
      <c r="B239" s="342" t="s">
        <v>37</v>
      </c>
      <c r="C239" s="343"/>
      <c r="D239" s="343"/>
      <c r="E239" s="344"/>
      <c r="F239" s="344"/>
      <c r="G239" s="344"/>
      <c r="H239" s="386"/>
      <c r="I239" s="387"/>
      <c r="J239" s="388"/>
      <c r="K239" s="389"/>
    </row>
    <row r="240" spans="1:11" s="345" customFormat="1" ht="19.5" hidden="1">
      <c r="A240" s="341"/>
      <c r="B240" s="342" t="s">
        <v>38</v>
      </c>
      <c r="C240" s="343"/>
      <c r="D240" s="343"/>
      <c r="E240" s="344"/>
      <c r="F240" s="344"/>
      <c r="G240" s="344"/>
      <c r="H240" s="386"/>
      <c r="I240" s="387"/>
      <c r="J240" s="388"/>
      <c r="K240" s="389"/>
    </row>
    <row r="241" spans="1:11" s="345" customFormat="1" ht="17.25" customHeight="1" hidden="1">
      <c r="A241" s="341"/>
      <c r="B241" s="342" t="s">
        <v>39</v>
      </c>
      <c r="C241" s="343"/>
      <c r="D241" s="343"/>
      <c r="E241" s="344"/>
      <c r="F241" s="344"/>
      <c r="G241" s="344"/>
      <c r="H241" s="386"/>
      <c r="I241" s="387"/>
      <c r="J241" s="388"/>
      <c r="K241" s="389"/>
    </row>
    <row r="242" spans="1:11" s="345" customFormat="1" ht="19.5" hidden="1">
      <c r="A242" s="341"/>
      <c r="B242" s="342" t="s">
        <v>40</v>
      </c>
      <c r="C242" s="343"/>
      <c r="D242" s="343"/>
      <c r="E242" s="344"/>
      <c r="F242" s="344"/>
      <c r="G242" s="344"/>
      <c r="H242" s="386"/>
      <c r="I242" s="387"/>
      <c r="J242" s="388"/>
      <c r="K242" s="389"/>
    </row>
    <row r="243" spans="1:11" s="345" customFormat="1" ht="18.75" customHeight="1" hidden="1">
      <c r="A243" s="341"/>
      <c r="B243" s="342" t="s">
        <v>41</v>
      </c>
      <c r="C243" s="343"/>
      <c r="D243" s="343"/>
      <c r="E243" s="344"/>
      <c r="F243" s="344"/>
      <c r="G243" s="344"/>
      <c r="H243" s="386"/>
      <c r="I243" s="387"/>
      <c r="J243" s="388"/>
      <c r="K243" s="389"/>
    </row>
    <row r="244" spans="1:11" s="345" customFormat="1" ht="19.5" hidden="1">
      <c r="A244" s="341"/>
      <c r="B244" s="342" t="s">
        <v>42</v>
      </c>
      <c r="C244" s="343"/>
      <c r="D244" s="343"/>
      <c r="E244" s="344"/>
      <c r="F244" s="344"/>
      <c r="G244" s="344"/>
      <c r="H244" s="386"/>
      <c r="I244" s="387"/>
      <c r="J244" s="388"/>
      <c r="K244" s="389"/>
    </row>
    <row r="245" spans="1:11" s="345" customFormat="1" ht="39" hidden="1">
      <c r="A245" s="341"/>
      <c r="B245" s="342" t="s">
        <v>0</v>
      </c>
      <c r="C245" s="343"/>
      <c r="D245" s="343"/>
      <c r="E245" s="344"/>
      <c r="F245" s="344"/>
      <c r="G245" s="344"/>
      <c r="H245" s="386"/>
      <c r="I245" s="387"/>
      <c r="J245" s="388"/>
      <c r="K245" s="389"/>
    </row>
    <row r="246" spans="1:11" s="345" customFormat="1" ht="58.5" hidden="1">
      <c r="A246" s="341"/>
      <c r="B246" s="342" t="s">
        <v>55</v>
      </c>
      <c r="C246" s="343"/>
      <c r="D246" s="343"/>
      <c r="E246" s="344"/>
      <c r="F246" s="344"/>
      <c r="G246" s="344"/>
      <c r="H246" s="386"/>
      <c r="I246" s="387"/>
      <c r="J246" s="388"/>
      <c r="K246" s="389"/>
    </row>
    <row r="247" spans="1:11" s="345" customFormat="1" ht="39" hidden="1">
      <c r="A247" s="341"/>
      <c r="B247" s="342" t="s">
        <v>51</v>
      </c>
      <c r="C247" s="343"/>
      <c r="D247" s="343"/>
      <c r="E247" s="344"/>
      <c r="F247" s="344"/>
      <c r="G247" s="344"/>
      <c r="H247" s="386"/>
      <c r="I247" s="387"/>
      <c r="J247" s="388"/>
      <c r="K247" s="389"/>
    </row>
    <row r="248" spans="1:11" s="345" customFormat="1" ht="19.5" hidden="1">
      <c r="A248" s="341"/>
      <c r="B248" s="342" t="s">
        <v>43</v>
      </c>
      <c r="C248" s="343"/>
      <c r="D248" s="343"/>
      <c r="E248" s="344"/>
      <c r="F248" s="344"/>
      <c r="G248" s="344"/>
      <c r="H248" s="386"/>
      <c r="I248" s="387"/>
      <c r="J248" s="388"/>
      <c r="K248" s="389"/>
    </row>
    <row r="249" spans="1:11" s="345" customFormat="1" ht="19.5" hidden="1">
      <c r="A249" s="341"/>
      <c r="B249" s="342" t="s">
        <v>44</v>
      </c>
      <c r="C249" s="343"/>
      <c r="D249" s="343"/>
      <c r="E249" s="344"/>
      <c r="F249" s="344"/>
      <c r="G249" s="344"/>
      <c r="H249" s="386"/>
      <c r="I249" s="387"/>
      <c r="J249" s="388"/>
      <c r="K249" s="389"/>
    </row>
    <row r="250" spans="1:11" s="340" customFormat="1" ht="19.5">
      <c r="A250" s="334">
        <v>602300</v>
      </c>
      <c r="B250" s="335" t="s">
        <v>411</v>
      </c>
      <c r="C250" s="336">
        <v>-1.1</v>
      </c>
      <c r="D250" s="336"/>
      <c r="E250" s="339"/>
      <c r="F250" s="339"/>
      <c r="G250" s="339">
        <v>-1103.4</v>
      </c>
      <c r="H250" s="386"/>
      <c r="I250" s="387"/>
      <c r="J250" s="388"/>
      <c r="K250" s="389"/>
    </row>
    <row r="251" spans="1:11" s="340" customFormat="1" ht="42.75" customHeight="1">
      <c r="A251" s="334">
        <v>602400</v>
      </c>
      <c r="B251" s="335" t="s">
        <v>20</v>
      </c>
      <c r="C251" s="336">
        <v>-6248.7</v>
      </c>
      <c r="D251" s="336"/>
      <c r="E251" s="339">
        <v>-37130.3</v>
      </c>
      <c r="F251" s="339"/>
      <c r="G251" s="339">
        <v>-27701.5</v>
      </c>
      <c r="H251" s="390"/>
      <c r="I251" s="391"/>
      <c r="J251" s="392"/>
      <c r="K251" s="393"/>
    </row>
    <row r="252" spans="1:11" s="162" customFormat="1" ht="0.75" customHeight="1">
      <c r="A252" s="346">
        <v>603000</v>
      </c>
      <c r="B252" s="347" t="s">
        <v>28</v>
      </c>
      <c r="C252" s="348">
        <v>0</v>
      </c>
      <c r="D252" s="348"/>
      <c r="E252" s="349"/>
      <c r="F252" s="349"/>
      <c r="G252" s="349"/>
      <c r="H252" s="394"/>
      <c r="I252" s="395"/>
      <c r="J252" s="396"/>
      <c r="K252" s="397"/>
    </row>
    <row r="253" spans="1:11" s="162" customFormat="1" ht="0.75" customHeight="1">
      <c r="A253" s="346"/>
      <c r="B253" s="347"/>
      <c r="C253" s="348"/>
      <c r="D253" s="348"/>
      <c r="E253" s="349"/>
      <c r="F253" s="349"/>
      <c r="G253" s="349"/>
      <c r="H253" s="394"/>
      <c r="I253" s="395"/>
      <c r="J253" s="396"/>
      <c r="K253" s="397"/>
    </row>
    <row r="254" spans="1:11" s="162" customFormat="1" ht="43.5" customHeight="1">
      <c r="A254" s="428" t="s">
        <v>382</v>
      </c>
      <c r="B254" s="431"/>
      <c r="C254" s="350">
        <f>+C224+C252</f>
        <v>-12141.4</v>
      </c>
      <c r="D254" s="350"/>
      <c r="E254" s="350">
        <f>+E224+E252</f>
        <v>-13704.7</v>
      </c>
      <c r="F254" s="350"/>
      <c r="G254" s="350">
        <f>+G224+G252</f>
        <v>-22574.1</v>
      </c>
      <c r="H254" s="394"/>
      <c r="I254" s="395"/>
      <c r="J254" s="396"/>
      <c r="K254" s="397"/>
    </row>
    <row r="255" spans="1:10" s="91" customFormat="1" ht="55.5" customHeight="1">
      <c r="A255" s="425" t="s">
        <v>429</v>
      </c>
      <c r="B255" s="426"/>
      <c r="C255" s="92"/>
      <c r="D255" s="92"/>
      <c r="E255" s="93"/>
      <c r="F255" s="152"/>
      <c r="G255" s="94"/>
      <c r="H255" s="432" t="s">
        <v>430</v>
      </c>
      <c r="I255" s="433"/>
      <c r="J255" s="95"/>
    </row>
    <row r="256" spans="1:10" s="91" customFormat="1" ht="18">
      <c r="A256" s="133"/>
      <c r="B256" s="133"/>
      <c r="C256" s="95"/>
      <c r="D256" s="95"/>
      <c r="E256" s="96"/>
      <c r="F256" s="96"/>
      <c r="G256" s="97"/>
      <c r="H256" s="97"/>
      <c r="I256" s="95"/>
      <c r="J256" s="95"/>
    </row>
    <row r="257" spans="1:10" s="91" customFormat="1" ht="35.25" customHeight="1">
      <c r="A257" s="425"/>
      <c r="B257" s="426"/>
      <c r="C257" s="150"/>
      <c r="D257" s="151"/>
      <c r="E257" s="427"/>
      <c r="F257" s="426"/>
      <c r="G257" s="74"/>
      <c r="H257" s="398"/>
      <c r="I257" s="95"/>
      <c r="J257" s="95"/>
    </row>
    <row r="258" spans="1:10" s="91" customFormat="1" ht="18">
      <c r="A258" s="133"/>
      <c r="B258" s="133"/>
      <c r="C258" s="95"/>
      <c r="D258" s="95"/>
      <c r="E258" s="96"/>
      <c r="F258" s="96"/>
      <c r="G258" s="97"/>
      <c r="H258" s="97"/>
      <c r="I258" s="95"/>
      <c r="J258" s="95"/>
    </row>
    <row r="259" spans="1:10" s="91" customFormat="1" ht="18">
      <c r="A259" s="133"/>
      <c r="B259" s="133"/>
      <c r="C259" s="95"/>
      <c r="D259" s="95"/>
      <c r="E259" s="96"/>
      <c r="F259" s="96"/>
      <c r="G259" s="97"/>
      <c r="H259" s="97"/>
      <c r="I259" s="95"/>
      <c r="J259" s="95"/>
    </row>
    <row r="260" spans="1:10" s="91" customFormat="1" ht="18">
      <c r="A260" s="133"/>
      <c r="B260" s="133"/>
      <c r="C260" s="95"/>
      <c r="D260" s="95"/>
      <c r="E260" s="96"/>
      <c r="F260" s="96"/>
      <c r="G260" s="97"/>
      <c r="H260" s="97"/>
      <c r="I260" s="95"/>
      <c r="J260" s="95"/>
    </row>
    <row r="261" spans="1:10" s="91" customFormat="1" ht="18">
      <c r="A261" s="133"/>
      <c r="B261" s="133"/>
      <c r="C261" s="95"/>
      <c r="D261" s="95"/>
      <c r="E261" s="96"/>
      <c r="F261" s="96"/>
      <c r="G261" s="97"/>
      <c r="H261" s="97"/>
      <c r="I261" s="95"/>
      <c r="J261" s="95"/>
    </row>
    <row r="262" spans="1:10" s="91" customFormat="1" ht="18">
      <c r="A262" s="133"/>
      <c r="B262" s="133"/>
      <c r="C262" s="95"/>
      <c r="D262" s="95"/>
      <c r="E262" s="96"/>
      <c r="F262" s="96"/>
      <c r="G262" s="97"/>
      <c r="H262" s="97"/>
      <c r="I262" s="95"/>
      <c r="J262" s="95"/>
    </row>
    <row r="263" spans="1:10" s="91" customFormat="1" ht="18">
      <c r="A263" s="133"/>
      <c r="B263" s="133"/>
      <c r="C263" s="95"/>
      <c r="D263" s="95"/>
      <c r="E263" s="96"/>
      <c r="F263" s="96"/>
      <c r="G263" s="97"/>
      <c r="H263" s="97"/>
      <c r="I263" s="95"/>
      <c r="J263" s="95"/>
    </row>
    <row r="264" spans="1:10" s="91" customFormat="1" ht="18">
      <c r="A264" s="133"/>
      <c r="B264" s="133"/>
      <c r="C264" s="95"/>
      <c r="D264" s="95"/>
      <c r="E264" s="96"/>
      <c r="F264" s="96"/>
      <c r="G264" s="97"/>
      <c r="H264" s="97"/>
      <c r="I264" s="95"/>
      <c r="J264" s="95"/>
    </row>
    <row r="265" spans="1:10" s="91" customFormat="1" ht="18">
      <c r="A265" s="133"/>
      <c r="B265" s="133"/>
      <c r="C265" s="95"/>
      <c r="D265" s="95"/>
      <c r="E265" s="96"/>
      <c r="F265" s="96"/>
      <c r="G265" s="97"/>
      <c r="H265" s="97"/>
      <c r="I265" s="95"/>
      <c r="J265" s="95"/>
    </row>
    <row r="266" spans="1:10" s="91" customFormat="1" ht="18">
      <c r="A266" s="133"/>
      <c r="B266" s="133"/>
      <c r="C266" s="95"/>
      <c r="D266" s="95"/>
      <c r="E266" s="96"/>
      <c r="F266" s="96"/>
      <c r="G266" s="97"/>
      <c r="H266" s="97"/>
      <c r="I266" s="95"/>
      <c r="J266" s="95"/>
    </row>
    <row r="267" spans="1:10" s="91" customFormat="1" ht="18">
      <c r="A267" s="133"/>
      <c r="B267" s="133"/>
      <c r="C267" s="95"/>
      <c r="D267" s="95"/>
      <c r="E267" s="96"/>
      <c r="F267" s="96"/>
      <c r="G267" s="97"/>
      <c r="H267" s="97"/>
      <c r="I267" s="95"/>
      <c r="J267" s="95"/>
    </row>
    <row r="268" spans="1:10" s="91" customFormat="1" ht="18">
      <c r="A268" s="133"/>
      <c r="B268" s="133"/>
      <c r="C268" s="95"/>
      <c r="D268" s="95"/>
      <c r="E268" s="96"/>
      <c r="F268" s="96"/>
      <c r="G268" s="97"/>
      <c r="H268" s="97"/>
      <c r="I268" s="95"/>
      <c r="J268" s="95"/>
    </row>
    <row r="269" spans="1:10" s="91" customFormat="1" ht="18">
      <c r="A269" s="133"/>
      <c r="B269" s="133"/>
      <c r="C269" s="95"/>
      <c r="D269" s="95"/>
      <c r="E269" s="96"/>
      <c r="F269" s="96"/>
      <c r="G269" s="97"/>
      <c r="H269" s="97"/>
      <c r="I269" s="95"/>
      <c r="J269" s="95"/>
    </row>
    <row r="270" spans="1:10" s="91" customFormat="1" ht="18">
      <c r="A270" s="133"/>
      <c r="B270" s="133"/>
      <c r="C270" s="95"/>
      <c r="D270" s="95"/>
      <c r="E270" s="96"/>
      <c r="F270" s="96"/>
      <c r="G270" s="97"/>
      <c r="H270" s="97"/>
      <c r="I270" s="95"/>
      <c r="J270" s="95"/>
    </row>
    <row r="271" spans="1:10" s="91" customFormat="1" ht="18">
      <c r="A271" s="133"/>
      <c r="B271" s="133"/>
      <c r="C271" s="95"/>
      <c r="D271" s="95"/>
      <c r="E271" s="96"/>
      <c r="F271" s="96"/>
      <c r="G271" s="97"/>
      <c r="H271" s="97"/>
      <c r="I271" s="95"/>
      <c r="J271" s="95"/>
    </row>
    <row r="272" spans="1:10" s="91" customFormat="1" ht="18">
      <c r="A272" s="133"/>
      <c r="B272" s="133"/>
      <c r="C272" s="95"/>
      <c r="D272" s="95"/>
      <c r="E272" s="96"/>
      <c r="F272" s="96"/>
      <c r="G272" s="97"/>
      <c r="H272" s="97"/>
      <c r="I272" s="95"/>
      <c r="J272" s="95"/>
    </row>
    <row r="273" spans="1:10" s="91" customFormat="1" ht="18">
      <c r="A273" s="133"/>
      <c r="B273" s="133"/>
      <c r="C273" s="95"/>
      <c r="D273" s="95"/>
      <c r="E273" s="96"/>
      <c r="F273" s="96"/>
      <c r="G273" s="97"/>
      <c r="H273" s="97"/>
      <c r="I273" s="95"/>
      <c r="J273" s="95"/>
    </row>
    <row r="274" spans="1:10" s="91" customFormat="1" ht="18">
      <c r="A274" s="133"/>
      <c r="B274" s="133"/>
      <c r="C274" s="95"/>
      <c r="D274" s="95"/>
      <c r="E274" s="96"/>
      <c r="F274" s="96"/>
      <c r="G274" s="97"/>
      <c r="H274" s="97"/>
      <c r="I274" s="95"/>
      <c r="J274" s="95"/>
    </row>
    <row r="275" spans="1:10" s="91" customFormat="1" ht="18">
      <c r="A275" s="133"/>
      <c r="B275" s="133"/>
      <c r="C275" s="95"/>
      <c r="D275" s="95"/>
      <c r="E275" s="96"/>
      <c r="F275" s="96"/>
      <c r="G275" s="97"/>
      <c r="H275" s="97"/>
      <c r="I275" s="95"/>
      <c r="J275" s="95"/>
    </row>
    <row r="276" spans="1:10" s="91" customFormat="1" ht="18">
      <c r="A276" s="133"/>
      <c r="B276" s="133"/>
      <c r="C276" s="95"/>
      <c r="D276" s="95"/>
      <c r="E276" s="96"/>
      <c r="F276" s="96"/>
      <c r="G276" s="97"/>
      <c r="H276" s="97"/>
      <c r="I276" s="95"/>
      <c r="J276" s="95"/>
    </row>
    <row r="277" spans="1:10" s="91" customFormat="1" ht="18">
      <c r="A277" s="133"/>
      <c r="B277" s="133"/>
      <c r="C277" s="95"/>
      <c r="D277" s="95"/>
      <c r="E277" s="96"/>
      <c r="F277" s="96"/>
      <c r="G277" s="97"/>
      <c r="H277" s="97"/>
      <c r="I277" s="95"/>
      <c r="J277" s="95"/>
    </row>
    <row r="278" spans="1:10" s="91" customFormat="1" ht="18">
      <c r="A278" s="133"/>
      <c r="B278" s="133"/>
      <c r="C278" s="95"/>
      <c r="D278" s="95"/>
      <c r="E278" s="96"/>
      <c r="F278" s="96"/>
      <c r="G278" s="97"/>
      <c r="H278" s="97"/>
      <c r="I278" s="95"/>
      <c r="J278" s="95"/>
    </row>
    <row r="279" spans="1:10" s="6" customFormat="1" ht="18">
      <c r="A279" s="133"/>
      <c r="B279" s="133"/>
      <c r="C279" s="2"/>
      <c r="D279" s="2"/>
      <c r="E279" s="4"/>
      <c r="F279" s="4"/>
      <c r="G279" s="5"/>
      <c r="H279" s="5"/>
      <c r="I279" s="2"/>
      <c r="J279" s="2"/>
    </row>
    <row r="280" spans="1:10" s="6" customFormat="1" ht="18">
      <c r="A280" s="133"/>
      <c r="B280" s="133"/>
      <c r="C280" s="2"/>
      <c r="D280" s="2"/>
      <c r="E280" s="4"/>
      <c r="F280" s="4"/>
      <c r="G280" s="5"/>
      <c r="H280" s="5"/>
      <c r="I280" s="2"/>
      <c r="J280" s="2"/>
    </row>
    <row r="281" spans="1:10" s="6" customFormat="1" ht="18">
      <c r="A281" s="133"/>
      <c r="B281" s="133"/>
      <c r="C281" s="2"/>
      <c r="D281" s="2"/>
      <c r="E281" s="4"/>
      <c r="F281" s="4"/>
      <c r="G281" s="5"/>
      <c r="H281" s="5"/>
      <c r="I281" s="2"/>
      <c r="J281" s="2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  <row r="288" spans="3:4" ht="18.75">
      <c r="C288" s="1"/>
      <c r="D288" s="1"/>
    </row>
    <row r="289" spans="3:4" ht="18.75">
      <c r="C289" s="1"/>
      <c r="D289" s="1"/>
    </row>
    <row r="290" spans="3:4" ht="18.75">
      <c r="C290" s="1"/>
      <c r="D290" s="1"/>
    </row>
    <row r="291" spans="3:4" ht="18.75">
      <c r="C291" s="1"/>
      <c r="D291" s="1"/>
    </row>
  </sheetData>
  <sheetProtection/>
  <mergeCells count="19">
    <mergeCell ref="A257:B257"/>
    <mergeCell ref="E257:F257"/>
    <mergeCell ref="A255:B255"/>
    <mergeCell ref="G3:G4"/>
    <mergeCell ref="A221:K221"/>
    <mergeCell ref="H3:H4"/>
    <mergeCell ref="A6:K6"/>
    <mergeCell ref="A254:B254"/>
    <mergeCell ref="H255:I255"/>
    <mergeCell ref="H1:K1"/>
    <mergeCell ref="A223:K223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5905511811023623" bottom="0.11811023622047245" header="0" footer="0"/>
  <pageSetup fitToHeight="5" horizontalDpi="600" verticalDpi="600" orientation="landscape" paperSize="9" scale="55" r:id="rId1"/>
  <headerFooter differentFirst="1" alignWithMargins="0">
    <oddHeader>&amp;C&amp;"Times New Roman,обычный"&amp;12&amp;P&amp;R&amp;"Times New Roman,обычный"&amp;14Продовження додатка 1</oddHeader>
  </headerFooter>
  <rowBreaks count="10" manualBreakCount="10">
    <brk id="21" max="10" man="1"/>
    <brk id="36" max="10" man="1"/>
    <brk id="55" max="10" man="1"/>
    <brk id="72" max="10" man="1"/>
    <brk id="105" max="10" man="1"/>
    <brk id="131" max="10" man="1"/>
    <brk id="149" max="10" man="1"/>
    <brk id="165" max="10" man="1"/>
    <brk id="185" max="10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7"/>
  <sheetViews>
    <sheetView showZeros="0" zoomScale="75" zoomScaleNormal="75" zoomScaleSheetLayoutView="75" workbookViewId="0" topLeftCell="A1">
      <selection activeCell="AA9" sqref="AA9"/>
    </sheetView>
  </sheetViews>
  <sheetFormatPr defaultColWidth="9.00390625" defaultRowHeight="12.75"/>
  <cols>
    <col min="1" max="1" width="13.625" style="6" customWidth="1"/>
    <col min="2" max="2" width="91.00390625" style="6" customWidth="1"/>
    <col min="3" max="3" width="17.375" style="6" customWidth="1"/>
    <col min="4" max="4" width="14.625" style="6" customWidth="1"/>
    <col min="5" max="5" width="14.75390625" style="4" customWidth="1"/>
    <col min="6" max="6" width="14.00390625" style="6" customWidth="1"/>
    <col min="7" max="7" width="13.375" style="6" customWidth="1"/>
    <col min="8" max="8" width="6.625" style="6" customWidth="1"/>
    <col min="9" max="9" width="5.25390625" style="76" customWidth="1"/>
    <col min="10" max="32" width="9.125" style="76" customWidth="1"/>
    <col min="33" max="16384" width="9.125" style="6" customWidth="1"/>
  </cols>
  <sheetData>
    <row r="1" spans="1:9" ht="92.25" customHeight="1">
      <c r="A1" s="148"/>
      <c r="B1" s="149"/>
      <c r="C1" s="149"/>
      <c r="D1" s="149"/>
      <c r="E1" s="434" t="s">
        <v>432</v>
      </c>
      <c r="F1" s="434"/>
      <c r="G1" s="434"/>
      <c r="H1" s="434"/>
      <c r="I1" s="75"/>
    </row>
    <row r="2" spans="1:9" ht="20.25" customHeight="1">
      <c r="A2" s="148"/>
      <c r="B2" s="149"/>
      <c r="C2" s="149"/>
      <c r="D2" s="149"/>
      <c r="E2" s="352"/>
      <c r="F2" s="352"/>
      <c r="G2" s="352"/>
      <c r="H2" s="352"/>
      <c r="I2" s="75"/>
    </row>
    <row r="3" spans="1:32" s="231" customFormat="1" ht="46.5" customHeight="1">
      <c r="A3" s="435" t="s">
        <v>416</v>
      </c>
      <c r="B3" s="436"/>
      <c r="C3" s="436"/>
      <c r="D3" s="436"/>
      <c r="E3" s="436"/>
      <c r="F3" s="436"/>
      <c r="G3" s="436"/>
      <c r="H3" s="228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233" customFormat="1" ht="107.25" customHeight="1">
      <c r="A4" s="232" t="s">
        <v>1</v>
      </c>
      <c r="B4" s="232" t="s">
        <v>2</v>
      </c>
      <c r="C4" s="232" t="s">
        <v>426</v>
      </c>
      <c r="D4" s="232" t="s">
        <v>418</v>
      </c>
      <c r="E4" s="232" t="s">
        <v>417</v>
      </c>
      <c r="F4" s="232" t="s">
        <v>45</v>
      </c>
      <c r="G4" s="232" t="s">
        <v>405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155" customFormat="1" ht="18.75" customHeight="1">
      <c r="A5" s="158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</row>
    <row r="6" spans="1:32" s="13" customFormat="1" ht="21" customHeight="1">
      <c r="A6" s="447" t="s">
        <v>18</v>
      </c>
      <c r="B6" s="448"/>
      <c r="C6" s="448"/>
      <c r="D6" s="448"/>
      <c r="E6" s="448"/>
      <c r="F6" s="448"/>
      <c r="G6" s="44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s="7" customFormat="1" ht="24" customHeight="1">
      <c r="A7" s="19">
        <v>10000000</v>
      </c>
      <c r="B7" s="20" t="s">
        <v>3</v>
      </c>
      <c r="C7" s="30">
        <f aca="true" t="shared" si="0" ref="C7:E8">C8</f>
        <v>57.800000000000004</v>
      </c>
      <c r="D7" s="31">
        <f t="shared" si="0"/>
        <v>52</v>
      </c>
      <c r="E7" s="31">
        <f t="shared" si="0"/>
        <v>59.5</v>
      </c>
      <c r="F7" s="399">
        <f aca="true" t="shared" si="1" ref="F7:F33">IF(D7=0,"",$E7/D7*100)</f>
        <v>114.42307692307692</v>
      </c>
      <c r="G7" s="399">
        <f>E7-C7</f>
        <v>1.6999999999999957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s="14" customFormat="1" ht="23.25" customHeight="1">
      <c r="A8" s="21">
        <v>19000000</v>
      </c>
      <c r="B8" s="22" t="s">
        <v>54</v>
      </c>
      <c r="C8" s="30">
        <f t="shared" si="0"/>
        <v>57.800000000000004</v>
      </c>
      <c r="D8" s="31">
        <f t="shared" si="0"/>
        <v>52</v>
      </c>
      <c r="E8" s="70">
        <f t="shared" si="0"/>
        <v>59.5</v>
      </c>
      <c r="F8" s="400">
        <f t="shared" si="1"/>
        <v>114.42307692307692</v>
      </c>
      <c r="G8" s="399">
        <f aca="true" t="shared" si="2" ref="G8:G105">E8-C8</f>
        <v>1.6999999999999957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s="14" customFormat="1" ht="20.25" customHeight="1">
      <c r="A9" s="23">
        <v>19010000</v>
      </c>
      <c r="B9" s="24" t="s">
        <v>19</v>
      </c>
      <c r="C9" s="32">
        <f>C10+C11+C12</f>
        <v>57.800000000000004</v>
      </c>
      <c r="D9" s="32">
        <f>D10+D11+D12</f>
        <v>52</v>
      </c>
      <c r="E9" s="32">
        <f>E10+E11+E12</f>
        <v>59.5</v>
      </c>
      <c r="F9" s="401">
        <f t="shared" si="1"/>
        <v>114.42307692307692</v>
      </c>
      <c r="G9" s="402">
        <f t="shared" si="2"/>
        <v>1.6999999999999957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s="14" customFormat="1" ht="42.75" customHeight="1">
      <c r="A10" s="25" t="s">
        <v>95</v>
      </c>
      <c r="B10" s="24" t="s">
        <v>70</v>
      </c>
      <c r="C10" s="33">
        <v>35.6</v>
      </c>
      <c r="D10" s="34">
        <v>31.9</v>
      </c>
      <c r="E10" s="71">
        <v>29.2</v>
      </c>
      <c r="F10" s="401">
        <f t="shared" si="1"/>
        <v>91.53605015673982</v>
      </c>
      <c r="G10" s="402">
        <f t="shared" si="2"/>
        <v>-6.400000000000002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s="12" customFormat="1" ht="40.5" customHeight="1">
      <c r="A11" s="25" t="s">
        <v>96</v>
      </c>
      <c r="B11" s="24" t="s">
        <v>71</v>
      </c>
      <c r="C11" s="33">
        <v>5.1</v>
      </c>
      <c r="D11" s="34">
        <v>5</v>
      </c>
      <c r="E11" s="71">
        <v>11.9</v>
      </c>
      <c r="F11" s="401">
        <f t="shared" si="1"/>
        <v>238</v>
      </c>
      <c r="G11" s="402">
        <f t="shared" si="2"/>
        <v>6.800000000000001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s="10" customFormat="1" ht="58.5" customHeight="1">
      <c r="A12" s="25" t="s">
        <v>97</v>
      </c>
      <c r="B12" s="24" t="s">
        <v>72</v>
      </c>
      <c r="C12" s="33">
        <v>17.1</v>
      </c>
      <c r="D12" s="35">
        <v>15.1</v>
      </c>
      <c r="E12" s="35">
        <v>18.4</v>
      </c>
      <c r="F12" s="403">
        <f t="shared" si="1"/>
        <v>121.8543046357616</v>
      </c>
      <c r="G12" s="402">
        <f t="shared" si="2"/>
        <v>1.2999999999999972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9" customFormat="1" ht="20.25">
      <c r="A13" s="19">
        <v>20000000</v>
      </c>
      <c r="B13" s="36" t="s">
        <v>6</v>
      </c>
      <c r="C13" s="26">
        <f>C14+C17</f>
        <v>9483.699999999999</v>
      </c>
      <c r="D13" s="26">
        <f>D14+D17</f>
        <v>8189.6</v>
      </c>
      <c r="E13" s="26">
        <f>E14+E17</f>
        <v>25753</v>
      </c>
      <c r="F13" s="26">
        <f t="shared" si="1"/>
        <v>314.4598026765654</v>
      </c>
      <c r="G13" s="399">
        <f t="shared" si="2"/>
        <v>16269.300000000001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s="10" customFormat="1" ht="20.25">
      <c r="A14" s="37">
        <v>24000000</v>
      </c>
      <c r="B14" s="38" t="s">
        <v>77</v>
      </c>
      <c r="C14" s="28">
        <f>C15+C16</f>
        <v>3.3</v>
      </c>
      <c r="D14" s="28">
        <f>D15+D16</f>
        <v>2.5</v>
      </c>
      <c r="E14" s="28">
        <f>E15+E16</f>
        <v>725.5</v>
      </c>
      <c r="F14" s="28">
        <f t="shared" si="1"/>
        <v>29020</v>
      </c>
      <c r="G14" s="399">
        <f t="shared" si="2"/>
        <v>722.2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s="10" customFormat="1" ht="57" customHeight="1">
      <c r="A15" s="39">
        <v>24062100</v>
      </c>
      <c r="B15" s="40" t="s">
        <v>112</v>
      </c>
      <c r="C15" s="33">
        <v>3.3</v>
      </c>
      <c r="D15" s="27">
        <v>2.5</v>
      </c>
      <c r="E15" s="27">
        <v>725.5</v>
      </c>
      <c r="F15" s="27">
        <f t="shared" si="1"/>
        <v>29020</v>
      </c>
      <c r="G15" s="402">
        <f t="shared" si="2"/>
        <v>722.2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s="10" customFormat="1" ht="40.5" customHeight="1" hidden="1">
      <c r="A16" s="41">
        <v>24170000</v>
      </c>
      <c r="B16" s="42" t="s">
        <v>156</v>
      </c>
      <c r="C16" s="43"/>
      <c r="D16" s="27">
        <v>0</v>
      </c>
      <c r="E16" s="27">
        <v>0</v>
      </c>
      <c r="F16" s="27">
        <f t="shared" si="1"/>
      </c>
      <c r="G16" s="399">
        <f t="shared" si="2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s="10" customFormat="1" ht="20.25" customHeight="1">
      <c r="A17" s="44">
        <v>25000000</v>
      </c>
      <c r="B17" s="45" t="s">
        <v>10</v>
      </c>
      <c r="C17" s="46">
        <v>9480.4</v>
      </c>
      <c r="D17" s="47">
        <v>8187.1</v>
      </c>
      <c r="E17" s="47">
        <v>25027.5</v>
      </c>
      <c r="F17" s="27">
        <f>IF(D17=0,"",$E17/D17*100)</f>
        <v>305.69432399750826</v>
      </c>
      <c r="G17" s="399">
        <f t="shared" si="2"/>
        <v>15547.1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s="10" customFormat="1" ht="20.25" hidden="1">
      <c r="A18" s="48">
        <v>30000000</v>
      </c>
      <c r="B18" s="49" t="s">
        <v>29</v>
      </c>
      <c r="C18" s="50"/>
      <c r="D18" s="51">
        <f>+D19</f>
        <v>0</v>
      </c>
      <c r="E18" s="51">
        <f>+E19</f>
        <v>0</v>
      </c>
      <c r="F18" s="27">
        <f aca="true" t="shared" si="3" ref="F18:F24">IF(D18=0,"",$E18/D18*100)</f>
      </c>
      <c r="G18" s="399">
        <f t="shared" si="2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s="12" customFormat="1" ht="25.5" customHeight="1" hidden="1" thickBot="1">
      <c r="A19" s="44">
        <v>31010000</v>
      </c>
      <c r="B19" s="52" t="s">
        <v>81</v>
      </c>
      <c r="C19" s="53"/>
      <c r="D19" s="47">
        <v>0</v>
      </c>
      <c r="E19" s="47">
        <v>0</v>
      </c>
      <c r="F19" s="27">
        <f t="shared" si="3"/>
      </c>
      <c r="G19" s="399">
        <f t="shared" si="2"/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12" customFormat="1" ht="25.5" customHeight="1" hidden="1" thickBot="1">
      <c r="A20" s="54">
        <v>40000000</v>
      </c>
      <c r="B20" s="55" t="s">
        <v>52</v>
      </c>
      <c r="C20" s="56"/>
      <c r="D20" s="57">
        <f>D21</f>
        <v>0</v>
      </c>
      <c r="E20" s="57">
        <f>E21</f>
        <v>0</v>
      </c>
      <c r="F20" s="27">
        <f t="shared" si="3"/>
      </c>
      <c r="G20" s="399">
        <f t="shared" si="2"/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12" customFormat="1" ht="25.5" customHeight="1" hidden="1">
      <c r="A21" s="21">
        <v>41030000</v>
      </c>
      <c r="B21" s="22" t="s">
        <v>9</v>
      </c>
      <c r="C21" s="58"/>
      <c r="D21" s="47">
        <f>D22+D23</f>
        <v>0</v>
      </c>
      <c r="E21" s="47">
        <f>E22</f>
        <v>0</v>
      </c>
      <c r="F21" s="27">
        <f t="shared" si="3"/>
      </c>
      <c r="G21" s="399">
        <f t="shared" si="2"/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12" customFormat="1" ht="15" customHeight="1" hidden="1">
      <c r="A22" s="59"/>
      <c r="B22" s="60"/>
      <c r="C22" s="61"/>
      <c r="D22" s="47">
        <v>0</v>
      </c>
      <c r="E22" s="47">
        <v>0</v>
      </c>
      <c r="F22" s="27">
        <f t="shared" si="3"/>
      </c>
      <c r="G22" s="399">
        <f t="shared" si="2"/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12" customFormat="1" ht="16.5" customHeight="1" hidden="1" thickBot="1">
      <c r="A23" s="59"/>
      <c r="B23" s="62"/>
      <c r="C23" s="63"/>
      <c r="D23" s="47">
        <v>0</v>
      </c>
      <c r="E23" s="47">
        <v>0</v>
      </c>
      <c r="F23" s="27">
        <f t="shared" si="3"/>
      </c>
      <c r="G23" s="399">
        <f t="shared" si="2"/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12" customFormat="1" ht="21" customHeight="1">
      <c r="A24" s="21">
        <v>30000000</v>
      </c>
      <c r="B24" s="64" t="s">
        <v>29</v>
      </c>
      <c r="C24" s="47">
        <f>C25+C26</f>
        <v>709.4000000000001</v>
      </c>
      <c r="D24" s="47">
        <f>D25+D26</f>
        <v>0</v>
      </c>
      <c r="E24" s="47">
        <f>E25+E26</f>
        <v>200.1</v>
      </c>
      <c r="F24" s="27">
        <f t="shared" si="3"/>
      </c>
      <c r="G24" s="399">
        <f t="shared" si="2"/>
        <v>-509.30000000000007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s="12" customFormat="1" ht="37.5" customHeight="1">
      <c r="A25" s="23">
        <v>31030000</v>
      </c>
      <c r="B25" s="65" t="s">
        <v>362</v>
      </c>
      <c r="C25" s="66">
        <v>677.2</v>
      </c>
      <c r="D25" s="47">
        <v>0</v>
      </c>
      <c r="E25" s="47">
        <v>39.4</v>
      </c>
      <c r="F25" s="27">
        <f>IF(D25=0,"",$E25/D25*100)</f>
      </c>
      <c r="G25" s="402">
        <f>E25-C25</f>
        <v>-637.8000000000001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12" customFormat="1" ht="81" customHeight="1">
      <c r="A26" s="23">
        <v>33010100</v>
      </c>
      <c r="B26" s="65" t="s">
        <v>395</v>
      </c>
      <c r="C26" s="66">
        <v>32.2</v>
      </c>
      <c r="D26" s="47"/>
      <c r="E26" s="47">
        <v>160.7</v>
      </c>
      <c r="F26" s="27">
        <f>IF(D26=0,"",$E26/D26*100)</f>
      </c>
      <c r="G26" s="402">
        <f>E26-C26</f>
        <v>128.5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15" customFormat="1" ht="33" customHeight="1">
      <c r="A27" s="353">
        <v>40000000</v>
      </c>
      <c r="B27" s="354" t="s">
        <v>52</v>
      </c>
      <c r="C27" s="205">
        <f>C31</f>
        <v>0</v>
      </c>
      <c r="D27" s="206">
        <v>808.5</v>
      </c>
      <c r="E27" s="206">
        <v>808.5</v>
      </c>
      <c r="F27" s="404">
        <f>IF(D27=0,"",$E27/D27*100)</f>
        <v>100</v>
      </c>
      <c r="G27" s="405">
        <f>E27-C27</f>
        <v>808.5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5" customFormat="1" ht="42.75" customHeight="1">
      <c r="A28" s="157">
        <v>41051000</v>
      </c>
      <c r="B28" s="157" t="s">
        <v>190</v>
      </c>
      <c r="C28" s="205"/>
      <c r="D28" s="206">
        <v>88.5</v>
      </c>
      <c r="E28" s="206">
        <v>88.5</v>
      </c>
      <c r="F28" s="404">
        <f>IF(D28=0,"",$E28/D28*100)</f>
        <v>100</v>
      </c>
      <c r="G28" s="405">
        <f>E28-C28</f>
        <v>88.5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60" s="210" customFormat="1" ht="130.5" customHeight="1">
      <c r="A29" s="44">
        <v>41059200</v>
      </c>
      <c r="B29" s="351" t="s">
        <v>412</v>
      </c>
      <c r="C29" s="86"/>
      <c r="D29" s="67">
        <v>720</v>
      </c>
      <c r="E29" s="67">
        <v>720</v>
      </c>
      <c r="F29" s="27">
        <f>IF(D29=0,"",$E29/D29*100)</f>
        <v>100</v>
      </c>
      <c r="G29" s="402">
        <f>E29-C29</f>
        <v>720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32" s="15" customFormat="1" ht="23.25" customHeight="1">
      <c r="A30" s="207">
        <v>50000000</v>
      </c>
      <c r="B30" s="355" t="s">
        <v>191</v>
      </c>
      <c r="C30" s="208"/>
      <c r="D30" s="209"/>
      <c r="E30" s="209"/>
      <c r="F30" s="406"/>
      <c r="G30" s="407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2" customFormat="1" ht="58.5" customHeight="1">
      <c r="A31" s="44">
        <v>50000000</v>
      </c>
      <c r="B31" s="52" t="s">
        <v>387</v>
      </c>
      <c r="C31" s="68"/>
      <c r="D31" s="47">
        <v>0</v>
      </c>
      <c r="E31" s="47">
        <v>0</v>
      </c>
      <c r="F31" s="27">
        <f t="shared" si="1"/>
      </c>
      <c r="G31" s="402">
        <f t="shared" si="2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11" customFormat="1" ht="24.75" customHeight="1">
      <c r="A32" s="441" t="s">
        <v>53</v>
      </c>
      <c r="B32" s="442"/>
      <c r="C32" s="29">
        <f>C7+C13+C18+C20+C27+C24</f>
        <v>10250.899999999998</v>
      </c>
      <c r="D32" s="29">
        <f>D7+D13+D18+D20+D24</f>
        <v>8241.6</v>
      </c>
      <c r="E32" s="29">
        <f>E7+E13+E18+E20+E24</f>
        <v>26012.6</v>
      </c>
      <c r="F32" s="29">
        <f t="shared" si="1"/>
        <v>315.62560667831485</v>
      </c>
      <c r="G32" s="408">
        <f t="shared" si="2"/>
        <v>15761.7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s="16" customFormat="1" ht="30.75" customHeight="1">
      <c r="A33" s="443" t="s">
        <v>21</v>
      </c>
      <c r="B33" s="444"/>
      <c r="C33" s="69">
        <f>C32</f>
        <v>10250.899999999998</v>
      </c>
      <c r="D33" s="17">
        <f>D32+D27</f>
        <v>9050.1</v>
      </c>
      <c r="E33" s="17">
        <f>E32+E27</f>
        <v>26821.1</v>
      </c>
      <c r="F33" s="17">
        <f t="shared" si="1"/>
        <v>296.36247113291563</v>
      </c>
      <c r="G33" s="408">
        <f t="shared" si="2"/>
        <v>16570.2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s="162" customFormat="1" ht="24.75" customHeight="1">
      <c r="A34" s="440" t="s">
        <v>23</v>
      </c>
      <c r="B34" s="431"/>
      <c r="C34" s="431"/>
      <c r="D34" s="431"/>
      <c r="E34" s="431"/>
      <c r="F34" s="431"/>
      <c r="G34" s="431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</row>
    <row r="35" spans="1:32" s="167" customFormat="1" ht="20.25">
      <c r="A35" s="163" t="s">
        <v>133</v>
      </c>
      <c r="B35" s="164" t="s">
        <v>24</v>
      </c>
      <c r="C35" s="235">
        <f>C36+C37+C38</f>
        <v>54.5</v>
      </c>
      <c r="D35" s="236">
        <f>D36+D37+D38</f>
        <v>608.3</v>
      </c>
      <c r="E35" s="236">
        <f>E36+E37+E38</f>
        <v>595.7</v>
      </c>
      <c r="F35" s="409">
        <f>IF(D35=0,"",IF(($E35/D35*100)&gt;=200,"В/100",$E35/D35*100))</f>
        <v>97.92865362485618</v>
      </c>
      <c r="G35" s="399">
        <f t="shared" si="2"/>
        <v>541.2</v>
      </c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</row>
    <row r="36" spans="1:32" s="172" customFormat="1" ht="60.75">
      <c r="A36" s="168" t="s">
        <v>192</v>
      </c>
      <c r="B36" s="169" t="s">
        <v>193</v>
      </c>
      <c r="C36" s="237">
        <v>54.5</v>
      </c>
      <c r="D36" s="238">
        <v>568.3</v>
      </c>
      <c r="E36" s="238">
        <v>557.7</v>
      </c>
      <c r="F36" s="238">
        <f>IF(D36=0,"",IF(($E36/D36*100)&gt;=200,"В/100",$E36/D36*100))</f>
        <v>98.13478796410348</v>
      </c>
      <c r="G36" s="402">
        <f t="shared" si="2"/>
        <v>503.20000000000005</v>
      </c>
      <c r="H36" s="170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</row>
    <row r="37" spans="1:32" s="177" customFormat="1" ht="20.25" hidden="1">
      <c r="A37" s="173">
        <v>180</v>
      </c>
      <c r="B37" s="174" t="s">
        <v>197</v>
      </c>
      <c r="C37" s="239"/>
      <c r="D37" s="238"/>
      <c r="E37" s="238"/>
      <c r="F37" s="238"/>
      <c r="G37" s="402">
        <f t="shared" si="2"/>
        <v>0</v>
      </c>
      <c r="H37" s="176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</row>
    <row r="38" spans="1:8" s="171" customFormat="1" ht="40.5">
      <c r="A38" s="168" t="s">
        <v>194</v>
      </c>
      <c r="B38" s="174" t="s">
        <v>195</v>
      </c>
      <c r="C38" s="239"/>
      <c r="D38" s="238">
        <v>40</v>
      </c>
      <c r="E38" s="238">
        <v>38</v>
      </c>
      <c r="F38" s="238">
        <f>IF(D38=0,"",IF(($E38/D38*100)&gt;=200,"В/100",$E38/D38*100))</f>
        <v>95</v>
      </c>
      <c r="G38" s="402">
        <f t="shared" si="2"/>
        <v>38</v>
      </c>
      <c r="H38" s="170"/>
    </row>
    <row r="39" spans="1:32" s="167" customFormat="1" ht="23.25" customHeight="1">
      <c r="A39" s="163" t="s">
        <v>134</v>
      </c>
      <c r="B39" s="164" t="s">
        <v>25</v>
      </c>
      <c r="C39" s="153">
        <f>C40+C41+C42+C44+C46+C48+C49+C50+C54+C47+C45+C51+C52+C53+C43+C58+C59</f>
        <v>5617.000000000001</v>
      </c>
      <c r="D39" s="153">
        <f>D40+D41+D42+D44+D46+D48+D49+D50+D54+D47+D45+D51+D52+D53+D43+D58+D59</f>
        <v>7989.199999999999</v>
      </c>
      <c r="E39" s="153">
        <f>E40+E41+E42+E44+E46+E48+E49+E50+E54+E47+E45+E51+E52+E53+E43+E58+E59</f>
        <v>7366.200000000001</v>
      </c>
      <c r="F39" s="270">
        <f>IF(D39=0,"",IF(($E39/D39*100)&gt;=200,"В/100",$E39/D39*100))</f>
        <v>92.2019726630952</v>
      </c>
      <c r="G39" s="410">
        <f t="shared" si="2"/>
        <v>1749.1999999999998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</row>
    <row r="40" spans="1:32" s="179" customFormat="1" ht="20.25">
      <c r="A40" s="178" t="s">
        <v>200</v>
      </c>
      <c r="B40" s="240" t="s">
        <v>201</v>
      </c>
      <c r="C40" s="241">
        <v>423.8</v>
      </c>
      <c r="D40" s="242">
        <v>116.9</v>
      </c>
      <c r="E40" s="243">
        <v>116.9</v>
      </c>
      <c r="F40" s="270">
        <f>IF(D40=0,"",IF(($E40/D40*100)&gt;=200,"В/100",$E40/D40*100))</f>
        <v>100</v>
      </c>
      <c r="G40" s="411">
        <f t="shared" si="2"/>
        <v>-306.9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</row>
    <row r="41" spans="1:32" s="179" customFormat="1" ht="40.5">
      <c r="A41" s="181" t="s">
        <v>219</v>
      </c>
      <c r="B41" s="169" t="s">
        <v>398</v>
      </c>
      <c r="C41" s="244">
        <v>4987.1</v>
      </c>
      <c r="D41" s="245">
        <v>7216.9</v>
      </c>
      <c r="E41" s="246">
        <v>6789.1</v>
      </c>
      <c r="F41" s="270">
        <f>IF(D41=0,"",IF(($E41/D41*100)&gt;=200,"В/100",$E41/D41*100))</f>
        <v>94.07224708669929</v>
      </c>
      <c r="G41" s="288">
        <f t="shared" si="2"/>
        <v>1802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</row>
    <row r="42" spans="1:32" s="179" customFormat="1" ht="40.5" hidden="1">
      <c r="A42" s="181" t="s">
        <v>299</v>
      </c>
      <c r="B42" s="169" t="s">
        <v>220</v>
      </c>
      <c r="C42" s="244"/>
      <c r="D42" s="245"/>
      <c r="E42" s="246"/>
      <c r="F42" s="412"/>
      <c r="G42" s="288">
        <f t="shared" si="2"/>
        <v>0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</row>
    <row r="43" spans="1:32" s="179" customFormat="1" ht="40.5" hidden="1">
      <c r="A43" s="181">
        <v>1041</v>
      </c>
      <c r="B43" s="169" t="s">
        <v>220</v>
      </c>
      <c r="C43" s="244"/>
      <c r="D43" s="245"/>
      <c r="E43" s="246"/>
      <c r="F43" s="412"/>
      <c r="G43" s="288">
        <f t="shared" si="2"/>
        <v>0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</row>
    <row r="44" spans="1:32" s="179" customFormat="1" ht="40.5">
      <c r="A44" s="168" t="s">
        <v>202</v>
      </c>
      <c r="B44" s="169" t="s">
        <v>203</v>
      </c>
      <c r="C44" s="244">
        <v>12.9</v>
      </c>
      <c r="D44" s="245">
        <v>326.3</v>
      </c>
      <c r="E44" s="246">
        <v>221.8</v>
      </c>
      <c r="F44" s="270">
        <f>IF(D44=0,"",IF(($E44/D44*100)&gt;=200,"В/100",$E44/D44*100))</f>
        <v>67.97425681887833</v>
      </c>
      <c r="G44" s="288">
        <f t="shared" si="2"/>
        <v>208.9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</row>
    <row r="45" spans="1:32" s="179" customFormat="1" ht="26.25" customHeight="1">
      <c r="A45" s="168">
        <v>1141</v>
      </c>
      <c r="B45" s="169" t="s">
        <v>224</v>
      </c>
      <c r="C45" s="244">
        <v>172.1</v>
      </c>
      <c r="D45" s="245">
        <v>60.8</v>
      </c>
      <c r="E45" s="246">
        <v>60.8</v>
      </c>
      <c r="F45" s="270">
        <f>IF(D45=0,"",IF(($E45/D45*100)&gt;=200,"В/100",$E45/D45*100))</f>
        <v>100</v>
      </c>
      <c r="G45" s="288">
        <f t="shared" si="2"/>
        <v>-111.3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</row>
    <row r="46" spans="1:32" s="179" customFormat="1" ht="21" customHeight="1">
      <c r="A46" s="168" t="s">
        <v>204</v>
      </c>
      <c r="B46" s="169" t="s">
        <v>303</v>
      </c>
      <c r="C46" s="244">
        <v>21.1</v>
      </c>
      <c r="D46" s="245">
        <v>104.9</v>
      </c>
      <c r="E46" s="246">
        <v>89.1</v>
      </c>
      <c r="F46" s="270">
        <f>IF(D46=0,"",IF(($E46/D46*100)&gt;=200,"В/100",$E46/D46*100))</f>
        <v>84.93803622497616</v>
      </c>
      <c r="G46" s="288">
        <f t="shared" si="2"/>
        <v>68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</row>
    <row r="47" spans="1:32" s="179" customFormat="1" ht="20.25" hidden="1">
      <c r="A47" s="168">
        <v>1141</v>
      </c>
      <c r="B47" s="169" t="s">
        <v>224</v>
      </c>
      <c r="C47" s="244"/>
      <c r="D47" s="245"/>
      <c r="E47" s="246"/>
      <c r="F47" s="412"/>
      <c r="G47" s="288">
        <f t="shared" si="2"/>
        <v>0</v>
      </c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</row>
    <row r="48" spans="1:32" s="179" customFormat="1" ht="40.5" hidden="1">
      <c r="A48" s="168" t="s">
        <v>227</v>
      </c>
      <c r="B48" s="169" t="s">
        <v>228</v>
      </c>
      <c r="C48" s="244"/>
      <c r="D48" s="245"/>
      <c r="E48" s="246"/>
      <c r="F48" s="412"/>
      <c r="G48" s="288">
        <f t="shared" si="2"/>
        <v>0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</row>
    <row r="49" spans="1:32" s="179" customFormat="1" ht="81" hidden="1">
      <c r="A49" s="168" t="s">
        <v>231</v>
      </c>
      <c r="B49" s="169" t="s">
        <v>232</v>
      </c>
      <c r="C49" s="244"/>
      <c r="D49" s="245"/>
      <c r="E49" s="246"/>
      <c r="F49" s="412"/>
      <c r="G49" s="288">
        <f t="shared" si="2"/>
        <v>0</v>
      </c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</row>
    <row r="50" spans="1:32" s="179" customFormat="1" ht="60.75" hidden="1">
      <c r="A50" s="168" t="s">
        <v>233</v>
      </c>
      <c r="B50" s="169" t="s">
        <v>234</v>
      </c>
      <c r="C50" s="244"/>
      <c r="D50" s="245"/>
      <c r="E50" s="246"/>
      <c r="F50" s="412"/>
      <c r="G50" s="288">
        <f t="shared" si="2"/>
        <v>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</row>
    <row r="51" spans="1:32" s="179" customFormat="1" ht="40.5" hidden="1">
      <c r="A51" s="182">
        <v>1151</v>
      </c>
      <c r="B51" s="169" t="s">
        <v>228</v>
      </c>
      <c r="C51" s="244"/>
      <c r="D51" s="245"/>
      <c r="E51" s="246"/>
      <c r="F51" s="412"/>
      <c r="G51" s="288">
        <f t="shared" si="2"/>
        <v>0</v>
      </c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</row>
    <row r="52" spans="1:32" s="179" customFormat="1" ht="57.75" customHeight="1" hidden="1">
      <c r="A52" s="182">
        <v>1181</v>
      </c>
      <c r="B52" s="169" t="s">
        <v>391</v>
      </c>
      <c r="C52" s="244"/>
      <c r="D52" s="245"/>
      <c r="E52" s="246"/>
      <c r="F52" s="412"/>
      <c r="G52" s="288">
        <f t="shared" si="2"/>
        <v>0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</row>
    <row r="53" spans="1:32" s="179" customFormat="1" ht="60.75" hidden="1">
      <c r="A53" s="182">
        <v>1182</v>
      </c>
      <c r="B53" s="169" t="s">
        <v>234</v>
      </c>
      <c r="C53" s="244"/>
      <c r="D53" s="245"/>
      <c r="E53" s="246"/>
      <c r="F53" s="412">
        <f>IF(D53=0,"",IF(($E53/D53*100)&gt;=200,"В/100",$E53/D53*100))</f>
      </c>
      <c r="G53" s="288">
        <f t="shared" si="2"/>
        <v>0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</row>
    <row r="54" spans="1:32" s="172" customFormat="1" ht="6.75" customHeight="1" hidden="1">
      <c r="A54" s="182" t="s">
        <v>235</v>
      </c>
      <c r="B54" s="183" t="s">
        <v>236</v>
      </c>
      <c r="C54" s="244"/>
      <c r="D54" s="245"/>
      <c r="E54" s="246"/>
      <c r="F54" s="246">
        <f>IF(D54=0,"",IF(($E54/D54*100)&gt;=200,"В/100",$E54/D54*100))</f>
      </c>
      <c r="G54" s="413">
        <f t="shared" si="2"/>
        <v>0</v>
      </c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</row>
    <row r="55" spans="1:32" s="167" customFormat="1" ht="17.25" customHeight="1" hidden="1">
      <c r="A55" s="163" t="s">
        <v>162</v>
      </c>
      <c r="B55" s="164" t="s">
        <v>163</v>
      </c>
      <c r="C55" s="153">
        <f>C57</f>
        <v>0</v>
      </c>
      <c r="D55" s="153">
        <f>D56</f>
        <v>0</v>
      </c>
      <c r="E55" s="153">
        <f>E56</f>
        <v>0</v>
      </c>
      <c r="F55" s="270">
        <f>IF(D55=0,"",IF(($E55/D55*100)&gt;=200,"В/100",$E55/D55*100))</f>
      </c>
      <c r="G55" s="410">
        <f t="shared" si="2"/>
        <v>0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</row>
    <row r="56" spans="1:32" s="250" customFormat="1" ht="20.25" hidden="1">
      <c r="A56" s="247" t="s">
        <v>209</v>
      </c>
      <c r="B56" s="248" t="s">
        <v>210</v>
      </c>
      <c r="C56" s="249"/>
      <c r="D56" s="190"/>
      <c r="E56" s="190"/>
      <c r="F56" s="259">
        <f>IF(D56=0,"",IF(($E56/D56*100)&gt;=200,"В/100",$E56/D56*100))</f>
      </c>
      <c r="G56" s="410">
        <f t="shared" si="2"/>
        <v>0</v>
      </c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</row>
    <row r="57" spans="1:32" s="250" customFormat="1" ht="20.25" hidden="1">
      <c r="A57" s="247">
        <v>2010</v>
      </c>
      <c r="B57" s="248" t="s">
        <v>210</v>
      </c>
      <c r="C57" s="249"/>
      <c r="D57" s="190"/>
      <c r="E57" s="190"/>
      <c r="F57" s="259"/>
      <c r="G57" s="288">
        <f t="shared" si="2"/>
        <v>0</v>
      </c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</row>
    <row r="58" spans="1:32" s="250" customFormat="1" ht="81">
      <c r="A58" s="252">
        <v>1210</v>
      </c>
      <c r="B58" s="169" t="s">
        <v>419</v>
      </c>
      <c r="C58" s="249"/>
      <c r="D58" s="190">
        <v>74.9</v>
      </c>
      <c r="E58" s="190"/>
      <c r="F58" s="270">
        <f>IF(D58=0,"",IF(($E58/D58*100)&gt;=200,"В/100",$E58/D58*100))</f>
        <v>0</v>
      </c>
      <c r="G58" s="288">
        <f t="shared" si="2"/>
        <v>0</v>
      </c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</row>
    <row r="59" spans="1:32" s="250" customFormat="1" ht="60.75">
      <c r="A59" s="72">
        <v>1272</v>
      </c>
      <c r="B59" s="73" t="s">
        <v>428</v>
      </c>
      <c r="C59" s="249"/>
      <c r="D59" s="190">
        <v>88.5</v>
      </c>
      <c r="E59" s="190">
        <v>88.5</v>
      </c>
      <c r="F59" s="270">
        <f>IF(D59=0,"",IF(($E59/D59*100)&gt;=200,"В/100",$E59/D59*100))</f>
        <v>100</v>
      </c>
      <c r="G59" s="288">
        <f t="shared" si="2"/>
        <v>88.5</v>
      </c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</row>
    <row r="60" spans="1:32" s="250" customFormat="1" ht="20.25">
      <c r="A60" s="253">
        <v>2000</v>
      </c>
      <c r="B60" s="254" t="s">
        <v>237</v>
      </c>
      <c r="C60" s="249"/>
      <c r="D60" s="153">
        <f>D61</f>
        <v>400</v>
      </c>
      <c r="E60" s="153">
        <f>E61</f>
        <v>324</v>
      </c>
      <c r="F60" s="270">
        <f aca="true" t="shared" si="4" ref="F60:F68">IF(D60=0,"",IF(($E60/D60*100)&gt;=200,"В/100",$E60/D60*100))</f>
        <v>81</v>
      </c>
      <c r="G60" s="410">
        <f>E60-C60</f>
        <v>324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  <row r="61" spans="1:32" s="250" customFormat="1" ht="20.25">
      <c r="A61" s="252">
        <v>2010</v>
      </c>
      <c r="B61" s="169" t="s">
        <v>210</v>
      </c>
      <c r="C61" s="249"/>
      <c r="D61" s="190">
        <v>400</v>
      </c>
      <c r="E61" s="190">
        <v>324</v>
      </c>
      <c r="F61" s="270">
        <f>IF(D61=0,"",IF(($E61/D61*100)&gt;=200,"В/100",$E61/D61*100))</f>
        <v>81</v>
      </c>
      <c r="G61" s="288">
        <f>E61-C61</f>
        <v>324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</row>
    <row r="62" spans="1:32" s="257" customFormat="1" ht="25.5" customHeight="1">
      <c r="A62" s="188" t="s">
        <v>135</v>
      </c>
      <c r="B62" s="255" t="s">
        <v>140</v>
      </c>
      <c r="C62" s="153">
        <f>C63+C67+C66</f>
        <v>1934.5</v>
      </c>
      <c r="D62" s="153">
        <f>D63+D67+D66</f>
        <v>4130.3</v>
      </c>
      <c r="E62" s="153">
        <f>E63+E67+E66</f>
        <v>4046.5</v>
      </c>
      <c r="F62" s="270">
        <f t="shared" si="4"/>
        <v>97.97109168825509</v>
      </c>
      <c r="G62" s="410">
        <f t="shared" si="2"/>
        <v>2112</v>
      </c>
      <c r="H62" s="256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</row>
    <row r="63" spans="1:32" s="184" customFormat="1" ht="57.75" customHeight="1">
      <c r="A63" s="168" t="s">
        <v>247</v>
      </c>
      <c r="B63" s="258" t="s">
        <v>248</v>
      </c>
      <c r="C63" s="237">
        <v>1513.4</v>
      </c>
      <c r="D63" s="259">
        <v>3598.3</v>
      </c>
      <c r="E63" s="259">
        <v>3524.8</v>
      </c>
      <c r="F63" s="259">
        <f t="shared" si="4"/>
        <v>97.95736875746881</v>
      </c>
      <c r="G63" s="288">
        <f t="shared" si="2"/>
        <v>2011.4</v>
      </c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</row>
    <row r="64" spans="1:32" s="184" customFormat="1" ht="20.25" hidden="1">
      <c r="A64" s="181" t="s">
        <v>297</v>
      </c>
      <c r="B64" s="169" t="s">
        <v>298</v>
      </c>
      <c r="C64" s="237"/>
      <c r="D64" s="259"/>
      <c r="E64" s="259"/>
      <c r="F64" s="259">
        <f t="shared" si="4"/>
      </c>
      <c r="G64" s="410">
        <f t="shared" si="2"/>
        <v>0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</row>
    <row r="65" spans="1:32" s="184" customFormat="1" ht="20.25" hidden="1">
      <c r="A65" s="181" t="s">
        <v>217</v>
      </c>
      <c r="B65" s="169" t="s">
        <v>218</v>
      </c>
      <c r="C65" s="237"/>
      <c r="D65" s="259"/>
      <c r="E65" s="259"/>
      <c r="F65" s="259">
        <f t="shared" si="4"/>
      </c>
      <c r="G65" s="410">
        <f t="shared" si="2"/>
        <v>0</v>
      </c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</row>
    <row r="66" spans="1:32" s="184" customFormat="1" ht="20.25" hidden="1">
      <c r="A66" s="181">
        <v>3133</v>
      </c>
      <c r="B66" s="169" t="s">
        <v>298</v>
      </c>
      <c r="C66" s="239"/>
      <c r="D66" s="259"/>
      <c r="E66" s="259"/>
      <c r="F66" s="259">
        <f t="shared" si="4"/>
      </c>
      <c r="G66" s="288">
        <f t="shared" si="2"/>
        <v>0</v>
      </c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</row>
    <row r="67" spans="1:32" s="187" customFormat="1" ht="20.25">
      <c r="A67" s="181">
        <v>3210</v>
      </c>
      <c r="B67" s="169" t="s">
        <v>218</v>
      </c>
      <c r="C67" s="239">
        <v>421.1</v>
      </c>
      <c r="D67" s="259">
        <v>532</v>
      </c>
      <c r="E67" s="259">
        <v>521.7</v>
      </c>
      <c r="F67" s="259">
        <f t="shared" si="4"/>
        <v>98.0639097744361</v>
      </c>
      <c r="G67" s="288">
        <f t="shared" si="2"/>
        <v>100.60000000000002</v>
      </c>
      <c r="H67" s="186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</row>
    <row r="68" spans="1:32" s="189" customFormat="1" ht="25.5" customHeight="1">
      <c r="A68" s="188" t="s">
        <v>136</v>
      </c>
      <c r="B68" s="194" t="s">
        <v>26</v>
      </c>
      <c r="C68" s="153">
        <f>C69+C70</f>
        <v>1514.6</v>
      </c>
      <c r="D68" s="153">
        <f>D69+D70</f>
        <v>756.4</v>
      </c>
      <c r="E68" s="153">
        <f>E69+E70</f>
        <v>632</v>
      </c>
      <c r="F68" s="270">
        <f t="shared" si="4"/>
        <v>83.55367530407192</v>
      </c>
      <c r="G68" s="410">
        <f t="shared" si="2"/>
        <v>-882.5999999999999</v>
      </c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</row>
    <row r="69" spans="1:32" s="184" customFormat="1" ht="20.25">
      <c r="A69" s="181" t="s">
        <v>255</v>
      </c>
      <c r="B69" s="169" t="s">
        <v>256</v>
      </c>
      <c r="C69" s="237">
        <v>9.5</v>
      </c>
      <c r="D69" s="259">
        <v>460</v>
      </c>
      <c r="E69" s="259">
        <v>443.4</v>
      </c>
      <c r="F69" s="270">
        <f aca="true" t="shared" si="5" ref="F69:F74">IF(D69=0,"",IF(($E69/D69*100)&gt;=200,"В/100",$E69/D69*100))</f>
        <v>96.39130434782608</v>
      </c>
      <c r="G69" s="288">
        <f t="shared" si="2"/>
        <v>433.9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</row>
    <row r="70" spans="1:32" s="184" customFormat="1" ht="40.5">
      <c r="A70" s="168" t="s">
        <v>257</v>
      </c>
      <c r="B70" s="169" t="s">
        <v>258</v>
      </c>
      <c r="C70" s="237">
        <v>1505.1</v>
      </c>
      <c r="D70" s="259">
        <v>296.4</v>
      </c>
      <c r="E70" s="259">
        <v>188.6</v>
      </c>
      <c r="F70" s="270">
        <f t="shared" si="5"/>
        <v>63.63022941970311</v>
      </c>
      <c r="G70" s="288">
        <f t="shared" si="2"/>
        <v>-1316.5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</row>
    <row r="71" spans="1:32" s="189" customFormat="1" ht="26.25" customHeight="1">
      <c r="A71" s="188" t="s">
        <v>137</v>
      </c>
      <c r="B71" s="194" t="s">
        <v>27</v>
      </c>
      <c r="C71" s="153">
        <f>C72</f>
        <v>148.7</v>
      </c>
      <c r="D71" s="17">
        <f>D72</f>
        <v>177.9</v>
      </c>
      <c r="E71" s="17">
        <f>E72</f>
        <v>177.9</v>
      </c>
      <c r="F71" s="409">
        <f t="shared" si="5"/>
        <v>100</v>
      </c>
      <c r="G71" s="399">
        <f t="shared" si="2"/>
        <v>29.200000000000017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</row>
    <row r="72" spans="1:32" s="191" customFormat="1" ht="37.5" customHeight="1">
      <c r="A72" s="260" t="s">
        <v>265</v>
      </c>
      <c r="B72" s="261" t="s">
        <v>266</v>
      </c>
      <c r="C72" s="262">
        <v>148.7</v>
      </c>
      <c r="D72" s="134">
        <v>177.9</v>
      </c>
      <c r="E72" s="134">
        <v>177.9</v>
      </c>
      <c r="F72" s="409">
        <f t="shared" si="5"/>
        <v>100</v>
      </c>
      <c r="G72" s="402">
        <f t="shared" si="2"/>
        <v>29.200000000000017</v>
      </c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</row>
    <row r="73" spans="1:32" s="189" customFormat="1" ht="25.5" customHeight="1">
      <c r="A73" s="188" t="s">
        <v>138</v>
      </c>
      <c r="B73" s="194" t="s">
        <v>79</v>
      </c>
      <c r="C73" s="153">
        <f>C74+C76+C77</f>
        <v>4368.3</v>
      </c>
      <c r="D73" s="153">
        <f>D74+D76+D77</f>
        <v>19642.4</v>
      </c>
      <c r="E73" s="153">
        <f>E74+E76+E77</f>
        <v>14509.8</v>
      </c>
      <c r="F73" s="270">
        <f t="shared" si="5"/>
        <v>73.8697918787928</v>
      </c>
      <c r="G73" s="410">
        <f t="shared" si="2"/>
        <v>10141.5</v>
      </c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</row>
    <row r="74" spans="1:32" s="191" customFormat="1" ht="20.25">
      <c r="A74" s="252" t="s">
        <v>176</v>
      </c>
      <c r="B74" s="248" t="s">
        <v>177</v>
      </c>
      <c r="C74" s="264">
        <v>4368.3</v>
      </c>
      <c r="D74" s="190">
        <v>17942.4</v>
      </c>
      <c r="E74" s="190">
        <v>14016</v>
      </c>
      <c r="F74" s="270">
        <f t="shared" si="5"/>
        <v>78.11663991439272</v>
      </c>
      <c r="G74" s="288">
        <f t="shared" si="2"/>
        <v>9647.7</v>
      </c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</row>
    <row r="75" spans="1:32" s="191" customFormat="1" ht="20.25" hidden="1">
      <c r="A75" s="252" t="s">
        <v>295</v>
      </c>
      <c r="B75" s="248" t="s">
        <v>296</v>
      </c>
      <c r="C75" s="264"/>
      <c r="D75" s="190"/>
      <c r="E75" s="190"/>
      <c r="F75" s="259"/>
      <c r="G75" s="410">
        <f t="shared" si="2"/>
        <v>0</v>
      </c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</row>
    <row r="76" spans="1:32" s="191" customFormat="1" ht="42" customHeight="1" hidden="1">
      <c r="A76" s="252">
        <v>6082</v>
      </c>
      <c r="B76" s="169" t="s">
        <v>296</v>
      </c>
      <c r="C76" s="265"/>
      <c r="D76" s="190"/>
      <c r="E76" s="190"/>
      <c r="F76" s="259"/>
      <c r="G76" s="410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</row>
    <row r="77" spans="1:32" s="191" customFormat="1" ht="42" customHeight="1">
      <c r="A77" s="252">
        <v>6082</v>
      </c>
      <c r="B77" s="169" t="s">
        <v>296</v>
      </c>
      <c r="C77" s="265"/>
      <c r="D77" s="190">
        <v>1700</v>
      </c>
      <c r="E77" s="190">
        <v>493.8</v>
      </c>
      <c r="F77" s="270">
        <f>IF(D77=0,"",IF(($E77/D77*100)&gt;=200,"В/100",$E77/D77*100))</f>
        <v>29.047058823529415</v>
      </c>
      <c r="G77" s="288">
        <f t="shared" si="2"/>
        <v>493.8</v>
      </c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</row>
    <row r="78" spans="1:32" s="167" customFormat="1" ht="20.25" customHeight="1">
      <c r="A78" s="163" t="s">
        <v>151</v>
      </c>
      <c r="B78" s="266" t="s">
        <v>152</v>
      </c>
      <c r="C78" s="153">
        <f>SUM(C89:C95)</f>
        <v>1725.1</v>
      </c>
      <c r="D78" s="153">
        <f>D89+D90+D91+D93+D94+D95</f>
        <v>8916.3</v>
      </c>
      <c r="E78" s="153">
        <f>E89+E90+E91+E93+E94+E95</f>
        <v>5370.4</v>
      </c>
      <c r="F78" s="270">
        <f>IF(D78=0,"",IF(($E78/D78*100)&gt;=200,"В/100",$E78/D78*100))</f>
        <v>60.23126184628153</v>
      </c>
      <c r="G78" s="410">
        <f t="shared" si="2"/>
        <v>3645.2999999999997</v>
      </c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98" customFormat="1" ht="20.25" customHeight="1" hidden="1">
      <c r="A79" s="181" t="s">
        <v>287</v>
      </c>
      <c r="B79" s="169" t="s">
        <v>288</v>
      </c>
      <c r="C79" s="237"/>
      <c r="D79" s="190"/>
      <c r="E79" s="190"/>
      <c r="F79" s="259">
        <f>IF(D79=0,"",IF(($E79/D79*100)&gt;=200,"В/100",$E79/D79*100))</f>
      </c>
      <c r="G79" s="410">
        <f t="shared" si="2"/>
        <v>0</v>
      </c>
      <c r="H79" s="267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</row>
    <row r="80" spans="1:32" s="198" customFormat="1" ht="17.25" customHeight="1" hidden="1">
      <c r="A80" s="181" t="s">
        <v>289</v>
      </c>
      <c r="B80" s="169" t="s">
        <v>290</v>
      </c>
      <c r="C80" s="237"/>
      <c r="D80" s="190"/>
      <c r="E80" s="190"/>
      <c r="F80" s="259">
        <f>IF(D80=0,"",IF(($E80/D80*100)&gt;=200,"В/100",$E80/D80*100))</f>
      </c>
      <c r="G80" s="410">
        <f t="shared" si="2"/>
        <v>0</v>
      </c>
      <c r="H80" s="267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</row>
    <row r="81" spans="1:32" s="198" customFormat="1" ht="21.75" customHeight="1" hidden="1">
      <c r="A81" s="181" t="s">
        <v>291</v>
      </c>
      <c r="B81" s="169" t="s">
        <v>292</v>
      </c>
      <c r="C81" s="237"/>
      <c r="D81" s="190"/>
      <c r="E81" s="190"/>
      <c r="F81" s="259">
        <f>IF(D81=0,"",IF(($E81/D81*100)&gt;=200,"В/100",$E81/D81*100))</f>
      </c>
      <c r="G81" s="410">
        <f t="shared" si="2"/>
        <v>0</v>
      </c>
      <c r="H81" s="267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</row>
    <row r="82" spans="1:32" s="198" customFormat="1" ht="21.75" customHeight="1" hidden="1">
      <c r="A82" s="181">
        <v>7321</v>
      </c>
      <c r="B82" s="169" t="s">
        <v>288</v>
      </c>
      <c r="C82" s="237"/>
      <c r="D82" s="190"/>
      <c r="E82" s="190"/>
      <c r="F82" s="270"/>
      <c r="G82" s="288">
        <f t="shared" si="2"/>
        <v>0</v>
      </c>
      <c r="H82" s="267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</row>
    <row r="83" spans="1:32" s="198" customFormat="1" ht="21.75" customHeight="1" hidden="1">
      <c r="A83" s="181">
        <v>7322</v>
      </c>
      <c r="B83" s="169" t="s">
        <v>290</v>
      </c>
      <c r="C83" s="237"/>
      <c r="D83" s="190"/>
      <c r="E83" s="190"/>
      <c r="F83" s="259"/>
      <c r="G83" s="288">
        <f t="shared" si="2"/>
        <v>0</v>
      </c>
      <c r="H83" s="267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</row>
    <row r="84" spans="1:32" s="198" customFormat="1" ht="21.75" customHeight="1" hidden="1">
      <c r="A84" s="181">
        <v>7325</v>
      </c>
      <c r="B84" s="169" t="s">
        <v>292</v>
      </c>
      <c r="C84" s="239"/>
      <c r="D84" s="190"/>
      <c r="E84" s="190"/>
      <c r="F84" s="270"/>
      <c r="G84" s="288">
        <f t="shared" si="2"/>
        <v>0</v>
      </c>
      <c r="H84" s="267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</row>
    <row r="85" spans="1:32" s="198" customFormat="1" ht="21.75" customHeight="1" hidden="1">
      <c r="A85" s="168" t="s">
        <v>293</v>
      </c>
      <c r="B85" s="169" t="s">
        <v>294</v>
      </c>
      <c r="C85" s="237"/>
      <c r="D85" s="190"/>
      <c r="E85" s="190"/>
      <c r="F85" s="259"/>
      <c r="G85" s="288">
        <f t="shared" si="2"/>
        <v>0</v>
      </c>
      <c r="H85" s="267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</row>
    <row r="86" spans="1:32" s="198" customFormat="1" ht="39" customHeight="1" hidden="1">
      <c r="A86" s="168">
        <v>7351</v>
      </c>
      <c r="B86" s="169" t="s">
        <v>366</v>
      </c>
      <c r="C86" s="237"/>
      <c r="D86" s="190"/>
      <c r="E86" s="190"/>
      <c r="F86" s="259"/>
      <c r="G86" s="288">
        <f t="shared" si="2"/>
        <v>0</v>
      </c>
      <c r="H86" s="267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</row>
    <row r="87" spans="1:32" s="198" customFormat="1" ht="37.5" customHeight="1" hidden="1">
      <c r="A87" s="168">
        <v>7363</v>
      </c>
      <c r="B87" s="169" t="s">
        <v>304</v>
      </c>
      <c r="C87" s="237"/>
      <c r="D87" s="190"/>
      <c r="E87" s="190"/>
      <c r="F87" s="259"/>
      <c r="G87" s="288">
        <f t="shared" si="2"/>
        <v>0</v>
      </c>
      <c r="H87" s="267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</row>
    <row r="88" spans="1:32" s="198" customFormat="1" ht="39" customHeight="1" hidden="1">
      <c r="A88" s="168" t="s">
        <v>182</v>
      </c>
      <c r="B88" s="169" t="s">
        <v>184</v>
      </c>
      <c r="C88" s="237"/>
      <c r="D88" s="190"/>
      <c r="E88" s="190"/>
      <c r="F88" s="259"/>
      <c r="G88" s="288">
        <f t="shared" si="2"/>
        <v>0</v>
      </c>
      <c r="H88" s="267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</row>
    <row r="89" spans="1:32" s="198" customFormat="1" ht="24" customHeight="1">
      <c r="A89" s="168">
        <v>7130</v>
      </c>
      <c r="B89" s="169" t="s">
        <v>270</v>
      </c>
      <c r="C89" s="237"/>
      <c r="D89" s="190">
        <v>64.2</v>
      </c>
      <c r="E89" s="190">
        <v>37.5</v>
      </c>
      <c r="F89" s="270">
        <f aca="true" t="shared" si="6" ref="F89:F95">IF(D89=0,"",IF(($E89/D89*100)&gt;=200,"В/100",$E89/D89*100))</f>
        <v>58.41121495327103</v>
      </c>
      <c r="G89" s="410">
        <f t="shared" si="2"/>
        <v>37.5</v>
      </c>
      <c r="H89" s="267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</row>
    <row r="90" spans="1:32" s="198" customFormat="1" ht="24" customHeight="1">
      <c r="A90" s="168">
        <v>7321</v>
      </c>
      <c r="B90" s="169" t="s">
        <v>288</v>
      </c>
      <c r="C90" s="237"/>
      <c r="D90" s="190">
        <v>1108.2</v>
      </c>
      <c r="E90" s="190">
        <v>681.8</v>
      </c>
      <c r="F90" s="270">
        <f t="shared" si="6"/>
        <v>61.523190759790644</v>
      </c>
      <c r="G90" s="410">
        <f>E90-C90</f>
        <v>681.8</v>
      </c>
      <c r="H90" s="267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</row>
    <row r="91" spans="1:32" s="198" customFormat="1" ht="21" customHeight="1">
      <c r="A91" s="168">
        <v>7322</v>
      </c>
      <c r="B91" s="169" t="s">
        <v>290</v>
      </c>
      <c r="C91" s="237">
        <v>1393.8</v>
      </c>
      <c r="D91" s="190">
        <v>1600</v>
      </c>
      <c r="E91" s="190">
        <v>1600</v>
      </c>
      <c r="F91" s="270">
        <f t="shared" si="6"/>
        <v>100</v>
      </c>
      <c r="G91" s="410">
        <f t="shared" si="2"/>
        <v>206.20000000000005</v>
      </c>
      <c r="H91" s="267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</row>
    <row r="92" spans="1:32" s="198" customFormat="1" ht="37.5" customHeight="1">
      <c r="A92" s="168">
        <v>7363</v>
      </c>
      <c r="B92" s="169" t="s">
        <v>304</v>
      </c>
      <c r="C92" s="237">
        <v>4.6</v>
      </c>
      <c r="D92" s="190"/>
      <c r="E92" s="190"/>
      <c r="F92" s="270">
        <f t="shared" si="6"/>
      </c>
      <c r="G92" s="410">
        <f t="shared" si="2"/>
        <v>-4.6</v>
      </c>
      <c r="H92" s="267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</row>
    <row r="93" spans="1:32" s="198" customFormat="1" ht="83.25" customHeight="1">
      <c r="A93" s="168">
        <v>7384</v>
      </c>
      <c r="B93" s="169" t="s">
        <v>407</v>
      </c>
      <c r="C93" s="237"/>
      <c r="D93" s="190">
        <v>720</v>
      </c>
      <c r="E93" s="190">
        <v>720</v>
      </c>
      <c r="F93" s="270">
        <f t="shared" si="6"/>
        <v>100</v>
      </c>
      <c r="G93" s="410">
        <f t="shared" si="2"/>
        <v>720</v>
      </c>
      <c r="H93" s="267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</row>
    <row r="94" spans="1:32" s="198" customFormat="1" ht="39" customHeight="1">
      <c r="A94" s="168">
        <v>7461</v>
      </c>
      <c r="B94" s="169" t="s">
        <v>184</v>
      </c>
      <c r="C94" s="237"/>
      <c r="D94" s="190">
        <v>5423.9</v>
      </c>
      <c r="E94" s="190">
        <v>2331.1</v>
      </c>
      <c r="F94" s="270">
        <f t="shared" si="6"/>
        <v>42.97829974741422</v>
      </c>
      <c r="G94" s="410">
        <f t="shared" si="2"/>
        <v>2331.1</v>
      </c>
      <c r="H94" s="267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</row>
    <row r="95" spans="1:32" s="198" customFormat="1" ht="25.5" customHeight="1">
      <c r="A95" s="168">
        <v>7610</v>
      </c>
      <c r="B95" s="258" t="s">
        <v>274</v>
      </c>
      <c r="C95" s="237">
        <v>326.7</v>
      </c>
      <c r="D95" s="190"/>
      <c r="E95" s="190"/>
      <c r="F95" s="270">
        <f t="shared" si="6"/>
      </c>
      <c r="G95" s="288">
        <f t="shared" si="2"/>
        <v>-326.7</v>
      </c>
      <c r="H95" s="267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</row>
    <row r="96" spans="1:32" s="198" customFormat="1" ht="96.75" customHeight="1" hidden="1">
      <c r="A96" s="168">
        <v>7691</v>
      </c>
      <c r="B96" s="169" t="s">
        <v>367</v>
      </c>
      <c r="C96" s="237"/>
      <c r="D96" s="190"/>
      <c r="E96" s="190"/>
      <c r="F96" s="270">
        <f aca="true" t="shared" si="7" ref="F96:F101">IF(D96=0,"",IF(($E96/D96*100)&gt;=200,"В/100",$E96/D96*100))</f>
      </c>
      <c r="G96" s="410">
        <f t="shared" si="2"/>
        <v>0</v>
      </c>
      <c r="H96" s="267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</row>
    <row r="97" spans="1:32" s="189" customFormat="1" ht="23.25" customHeight="1">
      <c r="A97" s="188" t="s">
        <v>139</v>
      </c>
      <c r="B97" s="194" t="s">
        <v>143</v>
      </c>
      <c r="C97" s="269">
        <f>C103+C105+C101+C102+C104</f>
        <v>1055.7</v>
      </c>
      <c r="D97" s="270">
        <f>D103+D105+D101+D102+D104</f>
        <v>21725.7</v>
      </c>
      <c r="E97" s="270">
        <f>E103+E105+E101+E102+E104</f>
        <v>20350.1</v>
      </c>
      <c r="F97" s="270">
        <f t="shared" si="7"/>
        <v>93.66832829321953</v>
      </c>
      <c r="G97" s="410">
        <f t="shared" si="2"/>
        <v>19294.399999999998</v>
      </c>
      <c r="H97" s="271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</row>
    <row r="98" spans="1:32" s="274" customFormat="1" ht="38.25" customHeight="1" hidden="1">
      <c r="A98" s="181" t="s">
        <v>277</v>
      </c>
      <c r="B98" s="169" t="s">
        <v>278</v>
      </c>
      <c r="C98" s="237"/>
      <c r="D98" s="259"/>
      <c r="E98" s="259"/>
      <c r="F98" s="259">
        <f t="shared" si="7"/>
      </c>
      <c r="G98" s="410">
        <f t="shared" si="2"/>
        <v>0</v>
      </c>
      <c r="H98" s="272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s="274" customFormat="1" ht="24.75" customHeight="1" hidden="1">
      <c r="A99" s="181">
        <v>8130</v>
      </c>
      <c r="B99" s="169" t="s">
        <v>280</v>
      </c>
      <c r="C99" s="237"/>
      <c r="D99" s="259"/>
      <c r="E99" s="259"/>
      <c r="F99" s="259">
        <f t="shared" si="7"/>
      </c>
      <c r="G99" s="410">
        <f t="shared" si="2"/>
        <v>0</v>
      </c>
      <c r="H99" s="272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s="274" customFormat="1" ht="20.25" customHeight="1" hidden="1">
      <c r="A100" s="181" t="s">
        <v>283</v>
      </c>
      <c r="B100" s="169" t="s">
        <v>284</v>
      </c>
      <c r="C100" s="237"/>
      <c r="D100" s="259"/>
      <c r="E100" s="259"/>
      <c r="F100" s="259">
        <f t="shared" si="7"/>
      </c>
      <c r="G100" s="410">
        <f t="shared" si="2"/>
        <v>0</v>
      </c>
      <c r="H100" s="272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s="274" customFormat="1" ht="37.5" customHeight="1">
      <c r="A101" s="168">
        <v>8110</v>
      </c>
      <c r="B101" s="169" t="s">
        <v>278</v>
      </c>
      <c r="C101" s="237">
        <v>337.7</v>
      </c>
      <c r="D101" s="259">
        <v>8916.5</v>
      </c>
      <c r="E101" s="259">
        <v>8916.5</v>
      </c>
      <c r="F101" s="259">
        <f t="shared" si="7"/>
        <v>100</v>
      </c>
      <c r="G101" s="288">
        <f t="shared" si="2"/>
        <v>8578.8</v>
      </c>
      <c r="H101" s="272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s="274" customFormat="1" ht="25.5" customHeight="1">
      <c r="A102" s="168">
        <v>8130</v>
      </c>
      <c r="B102" s="258" t="s">
        <v>378</v>
      </c>
      <c r="C102" s="237">
        <v>98</v>
      </c>
      <c r="D102" s="259">
        <v>950.7</v>
      </c>
      <c r="E102" s="259">
        <v>950.7</v>
      </c>
      <c r="F102" s="259"/>
      <c r="G102" s="288">
        <f t="shared" si="2"/>
        <v>852.7</v>
      </c>
      <c r="H102" s="272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s="274" customFormat="1" ht="21" customHeight="1" hidden="1">
      <c r="A103" s="168">
        <v>8240</v>
      </c>
      <c r="B103" s="169" t="s">
        <v>376</v>
      </c>
      <c r="C103" s="237"/>
      <c r="D103" s="259"/>
      <c r="E103" s="259"/>
      <c r="F103" s="259"/>
      <c r="G103" s="288">
        <f t="shared" si="2"/>
        <v>0</v>
      </c>
      <c r="H103" s="272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s="274" customFormat="1" ht="22.5" customHeight="1">
      <c r="A104" s="168">
        <v>8240</v>
      </c>
      <c r="B104" s="258" t="s">
        <v>376</v>
      </c>
      <c r="C104" s="237">
        <v>1.3</v>
      </c>
      <c r="D104" s="259">
        <v>11804</v>
      </c>
      <c r="E104" s="259">
        <v>10482.9</v>
      </c>
      <c r="F104" s="259">
        <f>IF(D104=0,"",IF(($E104/D104*100)&gt;=200,"В/100",$E104/D104*100))</f>
        <v>88.80803117587259</v>
      </c>
      <c r="G104" s="288">
        <f t="shared" si="2"/>
        <v>10481.6</v>
      </c>
      <c r="H104" s="272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s="277" customFormat="1" ht="20.25" customHeight="1">
      <c r="A105" s="168" t="s">
        <v>364</v>
      </c>
      <c r="B105" s="169" t="s">
        <v>365</v>
      </c>
      <c r="C105" s="237">
        <v>618.7</v>
      </c>
      <c r="D105" s="259">
        <v>54.5</v>
      </c>
      <c r="E105" s="259"/>
      <c r="F105" s="270">
        <f>IF(D105=0,"",IF(($E105/D105*100)&gt;=200,"В/100",$E105/D105*100))</f>
        <v>0</v>
      </c>
      <c r="G105" s="288">
        <f t="shared" si="2"/>
        <v>-618.7</v>
      </c>
      <c r="H105" s="275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</row>
    <row r="106" spans="1:32" s="198" customFormat="1" ht="29.25" customHeight="1">
      <c r="A106" s="278"/>
      <c r="B106" s="197" t="s">
        <v>383</v>
      </c>
      <c r="C106" s="153">
        <f>C35+C39+C55+C62+C68+C71+C73+C78+C97</f>
        <v>16418.4</v>
      </c>
      <c r="D106" s="153">
        <f>D35+D39+D55+D62+D68+D71+D73+D78+D97+D60</f>
        <v>64346.5</v>
      </c>
      <c r="E106" s="153">
        <f>E35+E39+E55+E62+E68+E71+E73+E78+E97+E60</f>
        <v>53372.6</v>
      </c>
      <c r="F106" s="270">
        <f>IF(D106=0,"",IF(($E106/D106*100)&gt;=200,"В/100",$E106/D106*100))</f>
        <v>82.94561475760142</v>
      </c>
      <c r="G106" s="410">
        <f aca="true" t="shared" si="8" ref="G106:G111">E106-C106</f>
        <v>36954.2</v>
      </c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</row>
    <row r="107" spans="1:32" s="282" customFormat="1" ht="18" customHeight="1" hidden="1" thickBot="1">
      <c r="A107" s="279" t="s">
        <v>149</v>
      </c>
      <c r="B107" s="280" t="s">
        <v>150</v>
      </c>
      <c r="C107" s="280"/>
      <c r="D107" s="281"/>
      <c r="E107" s="281"/>
      <c r="F107" s="292">
        <f>IF(D107=0,"",IF(($E107/D107*100)&gt;=200,"В/100",$E107/D107*100))</f>
      </c>
      <c r="G107" s="414">
        <f t="shared" si="8"/>
        <v>0</v>
      </c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</row>
    <row r="108" spans="1:32" s="162" customFormat="1" ht="35.25" customHeight="1" hidden="1" thickBot="1">
      <c r="A108" s="284"/>
      <c r="B108" s="285" t="s">
        <v>49</v>
      </c>
      <c r="C108" s="285"/>
      <c r="D108" s="286"/>
      <c r="E108" s="286"/>
      <c r="F108" s="350"/>
      <c r="G108" s="414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1:32" s="162" customFormat="1" ht="26.25" customHeight="1">
      <c r="A109" s="445" t="s">
        <v>384</v>
      </c>
      <c r="B109" s="446"/>
      <c r="C109" s="446"/>
      <c r="D109" s="446"/>
      <c r="E109" s="446"/>
      <c r="F109" s="446"/>
      <c r="G109" s="42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1:32" s="191" customFormat="1" ht="36" customHeight="1">
      <c r="A110" s="260">
        <v>8831</v>
      </c>
      <c r="B110" s="287" t="s">
        <v>180</v>
      </c>
      <c r="C110" s="262"/>
      <c r="D110" s="190">
        <v>9.4</v>
      </c>
      <c r="E110" s="153"/>
      <c r="F110" s="270"/>
      <c r="G110" s="288">
        <f>E110-C110</f>
        <v>0</v>
      </c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</row>
    <row r="111" spans="1:32" s="191" customFormat="1" ht="38.25" customHeight="1">
      <c r="A111" s="260">
        <v>8832</v>
      </c>
      <c r="B111" s="287" t="s">
        <v>368</v>
      </c>
      <c r="C111" s="262">
        <v>-5.6</v>
      </c>
      <c r="D111" s="190">
        <v>-9.4</v>
      </c>
      <c r="E111" s="190">
        <v>-9.2</v>
      </c>
      <c r="F111" s="270"/>
      <c r="G111" s="288">
        <f t="shared" si="8"/>
        <v>-3.5999999999999996</v>
      </c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</row>
    <row r="112" spans="1:32" s="162" customFormat="1" ht="23.25" customHeight="1">
      <c r="A112" s="289"/>
      <c r="B112" s="416" t="s">
        <v>113</v>
      </c>
      <c r="C112" s="431"/>
      <c r="D112" s="431"/>
      <c r="E112" s="431"/>
      <c r="F112" s="431"/>
      <c r="G112" s="43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1:32" s="162" customFormat="1" ht="39.75" customHeight="1" hidden="1">
      <c r="A113" s="290">
        <v>601000</v>
      </c>
      <c r="B113" s="291" t="s">
        <v>114</v>
      </c>
      <c r="C113" s="291"/>
      <c r="D113" s="292">
        <f>+D114+D115</f>
        <v>0</v>
      </c>
      <c r="E113" s="292">
        <f>E114+E115</f>
        <v>0</v>
      </c>
      <c r="F113" s="292"/>
      <c r="G113" s="293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1:32" s="162" customFormat="1" ht="22.5" customHeight="1" hidden="1">
      <c r="A114" s="294">
        <v>601100</v>
      </c>
      <c r="B114" s="291" t="s">
        <v>115</v>
      </c>
      <c r="C114" s="291"/>
      <c r="D114" s="295"/>
      <c r="E114" s="295"/>
      <c r="F114" s="295"/>
      <c r="G114" s="296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</row>
    <row r="115" spans="1:32" s="162" customFormat="1" ht="23.25" customHeight="1" hidden="1">
      <c r="A115" s="294">
        <v>601200</v>
      </c>
      <c r="B115" s="291" t="s">
        <v>116</v>
      </c>
      <c r="C115" s="291"/>
      <c r="D115" s="295"/>
      <c r="E115" s="295"/>
      <c r="F115" s="295"/>
      <c r="G115" s="296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</row>
    <row r="116" spans="1:32" s="191" customFormat="1" ht="21">
      <c r="A116" s="297">
        <v>602000</v>
      </c>
      <c r="B116" s="261" t="s">
        <v>408</v>
      </c>
      <c r="C116" s="259">
        <v>6161.9</v>
      </c>
      <c r="D116" s="190">
        <v>38011.1</v>
      </c>
      <c r="E116" s="190">
        <v>26542.3</v>
      </c>
      <c r="F116" s="259"/>
      <c r="G116" s="288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</row>
    <row r="117" spans="1:32" s="191" customFormat="1" ht="20.25">
      <c r="A117" s="297">
        <v>602100</v>
      </c>
      <c r="B117" s="261" t="s">
        <v>400</v>
      </c>
      <c r="C117" s="259">
        <v>2348.8</v>
      </c>
      <c r="D117" s="190">
        <v>880.8</v>
      </c>
      <c r="E117" s="190">
        <v>2435.7</v>
      </c>
      <c r="F117" s="259"/>
      <c r="G117" s="288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</row>
    <row r="118" spans="1:32" s="191" customFormat="1" ht="20.25">
      <c r="A118" s="297">
        <v>602200</v>
      </c>
      <c r="B118" s="261" t="s">
        <v>30</v>
      </c>
      <c r="C118" s="259">
        <v>2435.7</v>
      </c>
      <c r="D118" s="190"/>
      <c r="E118" s="190">
        <v>3594.9</v>
      </c>
      <c r="F118" s="259"/>
      <c r="G118" s="288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</row>
    <row r="119" spans="1:32" s="191" customFormat="1" ht="20.25" hidden="1">
      <c r="A119" s="297"/>
      <c r="B119" s="261" t="s">
        <v>14</v>
      </c>
      <c r="C119" s="259"/>
      <c r="D119" s="190"/>
      <c r="E119" s="190"/>
      <c r="F119" s="259"/>
      <c r="G119" s="288">
        <f aca="true" t="shared" si="9" ref="G119:G134">E119-C119</f>
        <v>0</v>
      </c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</row>
    <row r="120" spans="1:32" s="191" customFormat="1" ht="20.25" hidden="1">
      <c r="A120" s="297"/>
      <c r="B120" s="261" t="s">
        <v>12</v>
      </c>
      <c r="C120" s="259"/>
      <c r="D120" s="190"/>
      <c r="E120" s="190"/>
      <c r="F120" s="259"/>
      <c r="G120" s="288">
        <f t="shared" si="9"/>
        <v>0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</row>
    <row r="121" spans="1:32" s="191" customFormat="1" ht="20.25" hidden="1">
      <c r="A121" s="297"/>
      <c r="B121" s="261" t="s">
        <v>13</v>
      </c>
      <c r="C121" s="259"/>
      <c r="D121" s="190"/>
      <c r="E121" s="190"/>
      <c r="F121" s="259"/>
      <c r="G121" s="288">
        <f t="shared" si="9"/>
        <v>0</v>
      </c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</row>
    <row r="122" spans="1:32" s="191" customFormat="1" ht="20.25" hidden="1">
      <c r="A122" s="297"/>
      <c r="B122" s="261" t="s">
        <v>15</v>
      </c>
      <c r="C122" s="259"/>
      <c r="D122" s="190"/>
      <c r="E122" s="190"/>
      <c r="F122" s="259"/>
      <c r="G122" s="288">
        <f t="shared" si="9"/>
        <v>0</v>
      </c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</row>
    <row r="123" spans="1:32" s="191" customFormat="1" ht="20.25" hidden="1">
      <c r="A123" s="298"/>
      <c r="B123" s="299" t="s">
        <v>117</v>
      </c>
      <c r="C123" s="175"/>
      <c r="D123" s="203"/>
      <c r="E123" s="203"/>
      <c r="F123" s="259"/>
      <c r="G123" s="288">
        <f t="shared" si="9"/>
        <v>0</v>
      </c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</row>
    <row r="124" spans="1:32" s="191" customFormat="1" ht="20.25" hidden="1">
      <c r="A124" s="298"/>
      <c r="B124" s="299" t="s">
        <v>118</v>
      </c>
      <c r="C124" s="175"/>
      <c r="D124" s="203"/>
      <c r="E124" s="203"/>
      <c r="F124" s="259"/>
      <c r="G124" s="288">
        <f t="shared" si="9"/>
        <v>0</v>
      </c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</row>
    <row r="125" spans="1:32" s="191" customFormat="1" ht="20.25" hidden="1">
      <c r="A125" s="298"/>
      <c r="B125" s="299" t="s">
        <v>119</v>
      </c>
      <c r="C125" s="175"/>
      <c r="D125" s="203"/>
      <c r="E125" s="203"/>
      <c r="F125" s="259"/>
      <c r="G125" s="288">
        <f t="shared" si="9"/>
        <v>0</v>
      </c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</row>
    <row r="126" spans="1:32" s="191" customFormat="1" ht="20.25" hidden="1">
      <c r="A126" s="298"/>
      <c r="B126" s="299" t="s">
        <v>120</v>
      </c>
      <c r="C126" s="175"/>
      <c r="D126" s="203"/>
      <c r="E126" s="203"/>
      <c r="F126" s="259"/>
      <c r="G126" s="288">
        <f t="shared" si="9"/>
        <v>0</v>
      </c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</row>
    <row r="127" spans="1:32" s="191" customFormat="1" ht="20.25" hidden="1">
      <c r="A127" s="298"/>
      <c r="B127" s="299" t="s">
        <v>121</v>
      </c>
      <c r="C127" s="175"/>
      <c r="D127" s="203"/>
      <c r="E127" s="203"/>
      <c r="F127" s="259"/>
      <c r="G127" s="288">
        <f t="shared" si="9"/>
        <v>0</v>
      </c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</row>
    <row r="128" spans="1:32" s="191" customFormat="1" ht="20.25" hidden="1">
      <c r="A128" s="298"/>
      <c r="B128" s="299" t="s">
        <v>122</v>
      </c>
      <c r="C128" s="175"/>
      <c r="D128" s="203"/>
      <c r="E128" s="203"/>
      <c r="F128" s="259"/>
      <c r="G128" s="288">
        <f t="shared" si="9"/>
        <v>0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</row>
    <row r="129" spans="1:32" s="191" customFormat="1" ht="20.25" hidden="1">
      <c r="A129" s="298"/>
      <c r="B129" s="299" t="s">
        <v>123</v>
      </c>
      <c r="C129" s="175"/>
      <c r="D129" s="203"/>
      <c r="E129" s="203"/>
      <c r="F129" s="259"/>
      <c r="G129" s="288">
        <f t="shared" si="9"/>
        <v>0</v>
      </c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</row>
    <row r="130" spans="1:32" s="191" customFormat="1" ht="20.25" hidden="1">
      <c r="A130" s="298"/>
      <c r="B130" s="299" t="s">
        <v>124</v>
      </c>
      <c r="C130" s="175"/>
      <c r="D130" s="203"/>
      <c r="E130" s="203"/>
      <c r="F130" s="259"/>
      <c r="G130" s="288">
        <f t="shared" si="9"/>
        <v>0</v>
      </c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</row>
    <row r="131" spans="1:32" s="191" customFormat="1" ht="20.25" hidden="1">
      <c r="A131" s="298"/>
      <c r="B131" s="299" t="s">
        <v>125</v>
      </c>
      <c r="C131" s="175"/>
      <c r="D131" s="203"/>
      <c r="E131" s="203"/>
      <c r="F131" s="259"/>
      <c r="G131" s="288">
        <f t="shared" si="9"/>
        <v>0</v>
      </c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</row>
    <row r="132" spans="1:32" s="191" customFormat="1" ht="40.5" hidden="1">
      <c r="A132" s="298"/>
      <c r="B132" s="299" t="s">
        <v>126</v>
      </c>
      <c r="C132" s="175"/>
      <c r="D132" s="203"/>
      <c r="E132" s="203"/>
      <c r="F132" s="259"/>
      <c r="G132" s="288">
        <f t="shared" si="9"/>
        <v>0</v>
      </c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</row>
    <row r="133" spans="1:32" s="191" customFormat="1" ht="20.25" hidden="1">
      <c r="A133" s="298"/>
      <c r="B133" s="299" t="s">
        <v>127</v>
      </c>
      <c r="C133" s="175"/>
      <c r="D133" s="203"/>
      <c r="E133" s="203"/>
      <c r="F133" s="259"/>
      <c r="G133" s="288">
        <f t="shared" si="9"/>
        <v>0</v>
      </c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</row>
    <row r="134" spans="1:32" s="191" customFormat="1" ht="21">
      <c r="A134" s="297">
        <v>602300</v>
      </c>
      <c r="B134" s="261" t="s">
        <v>409</v>
      </c>
      <c r="C134" s="259"/>
      <c r="D134" s="190"/>
      <c r="E134" s="190"/>
      <c r="F134" s="259"/>
      <c r="G134" s="288">
        <f t="shared" si="9"/>
        <v>0</v>
      </c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</row>
    <row r="135" spans="1:32" s="191" customFormat="1" ht="40.5">
      <c r="A135" s="297">
        <v>602400</v>
      </c>
      <c r="B135" s="261" t="s">
        <v>20</v>
      </c>
      <c r="C135" s="259">
        <v>6428.7</v>
      </c>
      <c r="D135" s="190">
        <v>37130.3</v>
      </c>
      <c r="E135" s="190">
        <v>27701.5</v>
      </c>
      <c r="F135" s="259"/>
      <c r="G135" s="288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</row>
    <row r="136" spans="1:32" s="191" customFormat="1" ht="40.5">
      <c r="A136" s="278" t="s">
        <v>16</v>
      </c>
      <c r="B136" s="197" t="s">
        <v>382</v>
      </c>
      <c r="C136" s="153">
        <v>6161.9</v>
      </c>
      <c r="D136" s="153">
        <v>38011.1</v>
      </c>
      <c r="E136" s="153">
        <v>26542.3</v>
      </c>
      <c r="F136" s="270"/>
      <c r="G136" s="410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</row>
    <row r="137" spans="4:32" s="231" customFormat="1" ht="18">
      <c r="D137" s="300"/>
      <c r="E137" s="300"/>
      <c r="F137" s="300"/>
      <c r="G137" s="30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</row>
    <row r="138" spans="4:32" s="231" customFormat="1" ht="18">
      <c r="D138" s="300"/>
      <c r="E138" s="300"/>
      <c r="F138" s="300"/>
      <c r="G138" s="30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</row>
    <row r="139" spans="1:32" s="303" customFormat="1" ht="23.25" customHeight="1">
      <c r="A139" s="439" t="s">
        <v>429</v>
      </c>
      <c r="B139" s="438"/>
      <c r="C139" s="301"/>
      <c r="D139" s="302"/>
      <c r="E139" s="437" t="s">
        <v>430</v>
      </c>
      <c r="F139" s="438"/>
      <c r="G139" s="302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</row>
    <row r="140" spans="4:32" s="231" customFormat="1" ht="18">
      <c r="D140" s="300"/>
      <c r="E140" s="300"/>
      <c r="F140" s="300"/>
      <c r="G140" s="30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</row>
    <row r="141" spans="4:32" s="231" customFormat="1" ht="18">
      <c r="D141" s="300"/>
      <c r="E141" s="300"/>
      <c r="F141" s="300"/>
      <c r="G141" s="30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</row>
    <row r="142" spans="4:32" s="231" customFormat="1" ht="18">
      <c r="D142" s="300"/>
      <c r="E142" s="300"/>
      <c r="F142" s="300"/>
      <c r="G142" s="30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</row>
    <row r="143" spans="4:32" s="231" customFormat="1" ht="18">
      <c r="D143" s="300"/>
      <c r="E143" s="300"/>
      <c r="F143" s="300"/>
      <c r="G143" s="30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</row>
    <row r="144" spans="4:32" s="231" customFormat="1" ht="18">
      <c r="D144" s="300"/>
      <c r="E144" s="300"/>
      <c r="F144" s="300"/>
      <c r="G144" s="30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</row>
    <row r="145" spans="4:32" s="231" customFormat="1" ht="18">
      <c r="D145" s="300"/>
      <c r="E145" s="300"/>
      <c r="F145" s="300"/>
      <c r="G145" s="30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</row>
    <row r="146" spans="4:32" s="231" customFormat="1" ht="18">
      <c r="D146" s="300"/>
      <c r="E146" s="300"/>
      <c r="F146" s="300"/>
      <c r="G146" s="30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</row>
    <row r="147" spans="4:32" s="231" customFormat="1" ht="18">
      <c r="D147" s="300"/>
      <c r="E147" s="300"/>
      <c r="F147" s="300"/>
      <c r="G147" s="30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</row>
    <row r="148" spans="4:32" s="231" customFormat="1" ht="18">
      <c r="D148" s="300"/>
      <c r="E148" s="300"/>
      <c r="F148" s="300"/>
      <c r="G148" s="30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</row>
    <row r="149" spans="4:32" s="231" customFormat="1" ht="18">
      <c r="D149" s="300"/>
      <c r="E149" s="300"/>
      <c r="F149" s="300"/>
      <c r="G149" s="30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</row>
    <row r="150" spans="4:32" s="231" customFormat="1" ht="18">
      <c r="D150" s="300"/>
      <c r="E150" s="300"/>
      <c r="F150" s="300"/>
      <c r="G150" s="30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</row>
    <row r="151" spans="4:32" s="231" customFormat="1" ht="18">
      <c r="D151" s="300"/>
      <c r="E151" s="300"/>
      <c r="F151" s="300"/>
      <c r="G151" s="30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</row>
    <row r="152" spans="4:32" s="231" customFormat="1" ht="18">
      <c r="D152" s="300"/>
      <c r="E152" s="300"/>
      <c r="F152" s="300"/>
      <c r="G152" s="30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</row>
    <row r="153" spans="4:32" s="231" customFormat="1" ht="18">
      <c r="D153" s="300"/>
      <c r="E153" s="300"/>
      <c r="F153" s="300"/>
      <c r="G153" s="30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</row>
    <row r="154" spans="4:32" s="231" customFormat="1" ht="18">
      <c r="D154" s="300"/>
      <c r="E154" s="300"/>
      <c r="F154" s="300"/>
      <c r="G154" s="30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</row>
    <row r="155" spans="4:32" s="231" customFormat="1" ht="18">
      <c r="D155" s="300"/>
      <c r="E155" s="300"/>
      <c r="F155" s="300"/>
      <c r="G155" s="30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</row>
    <row r="156" spans="4:32" s="231" customFormat="1" ht="18">
      <c r="D156" s="300"/>
      <c r="E156" s="300"/>
      <c r="F156" s="300"/>
      <c r="G156" s="30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</row>
    <row r="157" spans="4:32" s="231" customFormat="1" ht="18">
      <c r="D157" s="300"/>
      <c r="F157" s="300"/>
      <c r="G157" s="30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</row>
    <row r="158" spans="4:32" s="231" customFormat="1" ht="18">
      <c r="D158" s="300"/>
      <c r="F158" s="300"/>
      <c r="G158" s="30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</row>
    <row r="159" spans="4:32" s="231" customFormat="1" ht="18">
      <c r="D159" s="300"/>
      <c r="F159" s="300"/>
      <c r="G159" s="30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</row>
    <row r="160" spans="4:32" s="231" customFormat="1" ht="18">
      <c r="D160" s="300"/>
      <c r="F160" s="300"/>
      <c r="G160" s="30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</row>
    <row r="161" spans="4:32" s="231" customFormat="1" ht="18">
      <c r="D161" s="300"/>
      <c r="F161" s="300"/>
      <c r="G161" s="30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</row>
    <row r="162" spans="4:32" s="231" customFormat="1" ht="18">
      <c r="D162" s="300"/>
      <c r="F162" s="300"/>
      <c r="G162" s="30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</row>
    <row r="163" spans="4:32" s="231" customFormat="1" ht="18">
      <c r="D163" s="300"/>
      <c r="F163" s="300"/>
      <c r="G163" s="30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</row>
    <row r="164" spans="4:32" s="231" customFormat="1" ht="18">
      <c r="D164" s="300"/>
      <c r="F164" s="300"/>
      <c r="G164" s="30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</row>
    <row r="165" spans="4:32" s="231" customFormat="1" ht="18">
      <c r="D165" s="300"/>
      <c r="F165" s="300"/>
      <c r="G165" s="30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</row>
    <row r="166" spans="4:32" s="231" customFormat="1" ht="18">
      <c r="D166" s="300"/>
      <c r="F166" s="300"/>
      <c r="G166" s="30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</row>
    <row r="167" spans="4:32" s="231" customFormat="1" ht="18">
      <c r="D167" s="300"/>
      <c r="F167" s="300"/>
      <c r="G167" s="30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</row>
    <row r="168" spans="4:32" s="231" customFormat="1" ht="18">
      <c r="D168" s="300"/>
      <c r="F168" s="300"/>
      <c r="G168" s="30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</row>
    <row r="169" spans="4:32" s="231" customFormat="1" ht="18">
      <c r="D169" s="300"/>
      <c r="F169" s="300"/>
      <c r="G169" s="30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</row>
    <row r="170" spans="4:32" s="231" customFormat="1" ht="18">
      <c r="D170" s="300"/>
      <c r="F170" s="300"/>
      <c r="G170" s="30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</row>
    <row r="171" spans="4:32" s="231" customFormat="1" ht="18">
      <c r="D171" s="300"/>
      <c r="F171" s="300"/>
      <c r="G171" s="30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</row>
    <row r="172" spans="4:32" s="231" customFormat="1" ht="18">
      <c r="D172" s="300"/>
      <c r="F172" s="300"/>
      <c r="G172" s="30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</row>
    <row r="173" spans="4:32" s="231" customFormat="1" ht="18">
      <c r="D173" s="300"/>
      <c r="F173" s="300"/>
      <c r="G173" s="30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</row>
    <row r="174" spans="4:32" s="231" customFormat="1" ht="18">
      <c r="D174" s="300"/>
      <c r="F174" s="300"/>
      <c r="G174" s="30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</row>
    <row r="175" spans="4:32" s="231" customFormat="1" ht="18">
      <c r="D175" s="300"/>
      <c r="F175" s="300"/>
      <c r="G175" s="30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</row>
    <row r="176" spans="4:32" s="231" customFormat="1" ht="18">
      <c r="D176" s="300"/>
      <c r="F176" s="300"/>
      <c r="G176" s="30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</row>
    <row r="177" spans="4:32" s="231" customFormat="1" ht="18">
      <c r="D177" s="300"/>
      <c r="F177" s="300"/>
      <c r="G177" s="30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</row>
    <row r="178" spans="4:32" s="231" customFormat="1" ht="18">
      <c r="D178" s="300"/>
      <c r="F178" s="300"/>
      <c r="G178" s="30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</row>
    <row r="179" spans="4:32" s="231" customFormat="1" ht="18">
      <c r="D179" s="300"/>
      <c r="F179" s="300"/>
      <c r="G179" s="30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</row>
    <row r="180" spans="4:32" s="231" customFormat="1" ht="18">
      <c r="D180" s="300"/>
      <c r="F180" s="300"/>
      <c r="G180" s="30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</row>
    <row r="181" spans="4:32" s="231" customFormat="1" ht="18">
      <c r="D181" s="300"/>
      <c r="F181" s="300"/>
      <c r="G181" s="30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</row>
    <row r="182" spans="4:32" s="231" customFormat="1" ht="18">
      <c r="D182" s="300"/>
      <c r="F182" s="300"/>
      <c r="G182" s="30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</row>
    <row r="183" spans="4:32" s="231" customFormat="1" ht="18">
      <c r="D183" s="300"/>
      <c r="F183" s="300"/>
      <c r="G183" s="30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</row>
    <row r="184" spans="4:32" s="231" customFormat="1" ht="18">
      <c r="D184" s="300"/>
      <c r="F184" s="300"/>
      <c r="G184" s="30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</row>
    <row r="185" spans="4:32" s="231" customFormat="1" ht="18">
      <c r="D185" s="300"/>
      <c r="F185" s="300"/>
      <c r="G185" s="30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</row>
    <row r="186" spans="4:32" s="231" customFormat="1" ht="18">
      <c r="D186" s="300"/>
      <c r="F186" s="300"/>
      <c r="G186" s="30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</row>
    <row r="187" spans="4:32" s="231" customFormat="1" ht="18">
      <c r="D187" s="300"/>
      <c r="F187" s="300"/>
      <c r="G187" s="30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</row>
    <row r="188" spans="4:32" s="231" customFormat="1" ht="18">
      <c r="D188" s="300"/>
      <c r="F188" s="300"/>
      <c r="G188" s="30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</row>
    <row r="189" spans="4:32" s="231" customFormat="1" ht="18">
      <c r="D189" s="300"/>
      <c r="F189" s="300"/>
      <c r="G189" s="30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</row>
    <row r="190" spans="4:32" s="231" customFormat="1" ht="18">
      <c r="D190" s="300"/>
      <c r="F190" s="300"/>
      <c r="G190" s="30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</row>
    <row r="191" spans="4:32" s="231" customFormat="1" ht="18">
      <c r="D191" s="300"/>
      <c r="F191" s="300"/>
      <c r="G191" s="30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</row>
    <row r="192" spans="4:32" s="231" customFormat="1" ht="18">
      <c r="D192" s="300"/>
      <c r="F192" s="300"/>
      <c r="G192" s="30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</row>
    <row r="193" spans="4:32" s="231" customFormat="1" ht="18">
      <c r="D193" s="300"/>
      <c r="F193" s="300"/>
      <c r="G193" s="30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</row>
    <row r="194" spans="4:32" s="231" customFormat="1" ht="18">
      <c r="D194" s="300"/>
      <c r="F194" s="300"/>
      <c r="G194" s="30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</row>
    <row r="195" spans="4:32" s="231" customFormat="1" ht="18">
      <c r="D195" s="300"/>
      <c r="F195" s="300"/>
      <c r="G195" s="30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</row>
    <row r="196" spans="4:32" s="231" customFormat="1" ht="18">
      <c r="D196" s="300"/>
      <c r="F196" s="300"/>
      <c r="G196" s="30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</row>
    <row r="197" spans="4:32" s="231" customFormat="1" ht="18">
      <c r="D197" s="300"/>
      <c r="F197" s="300"/>
      <c r="G197" s="30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</row>
    <row r="198" spans="4:32" s="231" customFormat="1" ht="18">
      <c r="D198" s="300"/>
      <c r="F198" s="300"/>
      <c r="G198" s="30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</row>
    <row r="199" spans="4:32" s="231" customFormat="1" ht="18">
      <c r="D199" s="300"/>
      <c r="F199" s="300"/>
      <c r="G199" s="30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</row>
    <row r="200" spans="4:32" s="231" customFormat="1" ht="18">
      <c r="D200" s="300"/>
      <c r="F200" s="300"/>
      <c r="G200" s="30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</row>
    <row r="201" spans="4:32" s="231" customFormat="1" ht="18">
      <c r="D201" s="300"/>
      <c r="F201" s="300"/>
      <c r="G201" s="30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</row>
    <row r="202" spans="4:32" s="231" customFormat="1" ht="18">
      <c r="D202" s="300"/>
      <c r="F202" s="300"/>
      <c r="G202" s="30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</row>
    <row r="203" spans="4:32" s="231" customFormat="1" ht="18">
      <c r="D203" s="300"/>
      <c r="F203" s="300"/>
      <c r="G203" s="30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4:7" ht="18">
      <c r="D700" s="2"/>
      <c r="F700" s="2"/>
      <c r="G700" s="2"/>
    </row>
    <row r="701" spans="4:7" ht="18">
      <c r="D701" s="2"/>
      <c r="F701" s="2"/>
      <c r="G701" s="2"/>
    </row>
    <row r="702" spans="4:7" ht="18">
      <c r="D702" s="2"/>
      <c r="F702" s="2"/>
      <c r="G702" s="2"/>
    </row>
    <row r="703" spans="4:7" ht="18">
      <c r="D703" s="2"/>
      <c r="F703" s="2"/>
      <c r="G703" s="2"/>
    </row>
    <row r="704" spans="6:7" ht="18">
      <c r="F704" s="2"/>
      <c r="G704" s="2"/>
    </row>
    <row r="705" spans="6:7" ht="18">
      <c r="F705" s="2"/>
      <c r="G705" s="2"/>
    </row>
    <row r="706" spans="6:7" ht="18">
      <c r="F706" s="2"/>
      <c r="G706" s="2"/>
    </row>
    <row r="707" spans="6:7" ht="18">
      <c r="F707" s="2"/>
      <c r="G707" s="2"/>
    </row>
  </sheetData>
  <sheetProtection/>
  <mergeCells count="10">
    <mergeCell ref="E1:H1"/>
    <mergeCell ref="A3:G3"/>
    <mergeCell ref="E139:F139"/>
    <mergeCell ref="A139:B139"/>
    <mergeCell ref="B112:G112"/>
    <mergeCell ref="A34:G34"/>
    <mergeCell ref="A32:B32"/>
    <mergeCell ref="A33:B33"/>
    <mergeCell ref="A109:G109"/>
    <mergeCell ref="A6:G6"/>
  </mergeCells>
  <printOptions horizontalCentered="1"/>
  <pageMargins left="0.7874015748031497" right="0.2362204724409449" top="0.3937007874015748" bottom="0.3937007874015748" header="0" footer="0"/>
  <pageSetup fitToHeight="8" horizontalDpi="600" verticalDpi="600" orientation="portrait" paperSize="9" scale="43" r:id="rId1"/>
  <headerFooter differentFirst="1" alignWithMargins="0">
    <oddHeader>&amp;C&amp;"Times New Roman,обычный"&amp;14&amp;P&amp;R&amp;"Times New Roman,обычный"&amp;14Продовження додатка 2</oddHead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2024-02-27T08:13:14Z</cp:lastPrinted>
  <dcterms:created xsi:type="dcterms:W3CDTF">2003-04-04T06:54:01Z</dcterms:created>
  <dcterms:modified xsi:type="dcterms:W3CDTF">2024-02-27T13:06:17Z</dcterms:modified>
  <cp:category/>
  <cp:version/>
  <cp:contentType/>
  <cp:contentStatus/>
</cp:coreProperties>
</file>